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itsc-datacenter\同仁工作區\A+早期新創補助計畫\00.早期新創文件\116公告\"/>
    </mc:Choice>
  </mc:AlternateContent>
  <xr:revisionPtr revIDLastSave="0" documentId="13_ncr:1_{6E8CD581-90A4-4190-8C90-F479243A857E}" xr6:coauthVersionLast="47" xr6:coauthVersionMax="47" xr10:uidLastSave="{00000000-0000-0000-0000-000000000000}"/>
  <bookViews>
    <workbookView xWindow="-110" yWindow="-110" windowWidth="19420" windowHeight="10300" tabRatio="889" firstSheet="5" activeTab="10" xr2:uid="{00000000-000D-0000-FFFF-FFFF00000000}"/>
  </bookViews>
  <sheets>
    <sheet name=" 填表說明" sheetId="39" r:id="rId1"/>
    <sheet name="彙總表" sheetId="1" r:id="rId2"/>
    <sheet name="創新或研究發展人員薪資" sheetId="2" r:id="rId3"/>
    <sheet name="顧問專家費" sheetId="30" r:id="rId4"/>
    <sheet name="消耗性器材及原材料費" sheetId="21" r:id="rId5"/>
    <sheet name="創新或研究發展設備使用費" sheetId="14" r:id="rId6"/>
    <sheet name="創新或研究發展設備維護費" sheetId="15" r:id="rId7"/>
    <sheet name="無形資產引進、委託研究或驗證費" sheetId="22" r:id="rId8"/>
    <sheet name="國內差旅費" sheetId="38" r:id="rId9"/>
    <sheet name="專利申請費" sheetId="40" r:id="rId10"/>
    <sheet name="廠商自我檢核表" sheetId="42" r:id="rId11"/>
    <sheet name="不可補助項目" sheetId="44" r:id="rId12"/>
  </sheets>
  <definedNames>
    <definedName name="_xlnm.Print_Area" localSheetId="8">國內差旅費!$A$1:$N$18</definedName>
    <definedName name="_xlnm.Print_Area" localSheetId="9">專利申請費!$A$1:$M$20</definedName>
    <definedName name="_xlnm.Print_Area" localSheetId="2">創新或研究發展人員薪資!$A$1:$M$31</definedName>
    <definedName name="_xlnm.Print_Area" localSheetId="5">創新或研究發展設備使用費!$A$1:$K$161</definedName>
    <definedName name="_xlnm.Print_Area" localSheetId="7">'無形資產引進、委託研究或驗證費'!$A$1:$K$31</definedName>
    <definedName name="_xlnm.Print_Area" localSheetId="1">彙總表!$A$1:$P$40</definedName>
    <definedName name="_xlnm.Print_Area" localSheetId="3">顧問專家費!$A$1:$H$22</definedName>
    <definedName name="_xlnm.Print_Titles" localSheetId="4">消耗性器材及原材料費!$1:$3</definedName>
    <definedName name="_xlnm.Print_Titles" localSheetId="2">創新或研究發展人員薪資!$1:$5</definedName>
    <definedName name="_xlnm.Print_Titles" localSheetId="6">創新或研究發展設備維護費!$1:$3</definedName>
    <definedName name="_xlnm.Print_Titles" localSheetId="7">'無形資產引進、委託研究或驗證費'!$2:$5</definedName>
    <definedName name="_xlnm.Print_Titles" localSheetId="10">廠商自我檢核表!$1:$1</definedName>
  </definedNames>
  <calcPr calcId="191029"/>
</workbook>
</file>

<file path=xl/calcChain.xml><?xml version="1.0" encoding="utf-8"?>
<calcChain xmlns="http://schemas.openxmlformats.org/spreadsheetml/2006/main">
  <c r="F1" i="40" l="1"/>
  <c r="M32" i="1" l="1"/>
  <c r="E32" i="1" s="1"/>
  <c r="D32" i="1"/>
  <c r="F4" i="1"/>
  <c r="F25" i="44"/>
  <c r="F32" i="1" s="1"/>
  <c r="C1" i="44"/>
  <c r="E2" i="38"/>
  <c r="E2" i="22"/>
  <c r="E1" i="15"/>
  <c r="H148" i="14"/>
  <c r="H147" i="14"/>
  <c r="G32" i="1" l="1"/>
  <c r="J32" i="1" s="1"/>
  <c r="H32" i="1" l="1"/>
  <c r="N32" i="1" s="1"/>
  <c r="I32" i="1" l="1"/>
  <c r="O32" i="1" s="1"/>
  <c r="P32" i="1" s="1"/>
  <c r="J148" i="14"/>
  <c r="K148" i="14" s="1"/>
  <c r="J149" i="14"/>
  <c r="K149" i="14" s="1"/>
  <c r="J150" i="14"/>
  <c r="K150" i="14" s="1"/>
  <c r="J151" i="14"/>
  <c r="K151" i="14" s="1"/>
  <c r="J152" i="14"/>
  <c r="K152" i="14" s="1"/>
  <c r="J153" i="14"/>
  <c r="K153" i="14" s="1"/>
  <c r="J154" i="14"/>
  <c r="K154" i="14" s="1"/>
  <c r="J155" i="14"/>
  <c r="K155" i="14" s="1"/>
  <c r="J156" i="14"/>
  <c r="K156" i="14" s="1"/>
  <c r="J147" i="14"/>
  <c r="K147" i="14" s="1"/>
  <c r="J143" i="14"/>
  <c r="K143" i="14" s="1"/>
  <c r="J142" i="14"/>
  <c r="K142" i="14" s="1"/>
  <c r="J141" i="14"/>
  <c r="K141" i="14" s="1"/>
  <c r="J140" i="14"/>
  <c r="K140" i="14" s="1"/>
  <c r="J139" i="14"/>
  <c r="K139" i="14" s="1"/>
  <c r="J138" i="14"/>
  <c r="K138" i="14" s="1"/>
  <c r="J137" i="14"/>
  <c r="K137" i="14" s="1"/>
  <c r="J136" i="14"/>
  <c r="K136" i="14" s="1"/>
  <c r="J135" i="14"/>
  <c r="K135" i="14" s="1"/>
  <c r="J134" i="14"/>
  <c r="K134" i="14" s="1"/>
  <c r="J133" i="14"/>
  <c r="K133" i="14" s="1"/>
  <c r="J132" i="14"/>
  <c r="K132" i="14" s="1"/>
  <c r="J131" i="14"/>
  <c r="E128" i="14"/>
  <c r="J127" i="14"/>
  <c r="G127" i="14"/>
  <c r="H127" i="14" s="1"/>
  <c r="J126" i="14"/>
  <c r="G126" i="14"/>
  <c r="J125" i="14"/>
  <c r="G125" i="14"/>
  <c r="H125" i="14" s="1"/>
  <c r="J124" i="14"/>
  <c r="G124" i="14"/>
  <c r="H124" i="14" s="1"/>
  <c r="J123" i="14"/>
  <c r="G123" i="14"/>
  <c r="H123" i="14" s="1"/>
  <c r="J122" i="14"/>
  <c r="G122" i="14"/>
  <c r="H122" i="14" s="1"/>
  <c r="J121" i="14"/>
  <c r="G121" i="14"/>
  <c r="H121" i="14" s="1"/>
  <c r="J120" i="14"/>
  <c r="G120" i="14"/>
  <c r="J119" i="14"/>
  <c r="G119" i="14"/>
  <c r="H119" i="14" s="1"/>
  <c r="J118" i="14"/>
  <c r="G118" i="14"/>
  <c r="H118" i="14" s="1"/>
  <c r="J117" i="14"/>
  <c r="G117" i="14"/>
  <c r="H117" i="14" s="1"/>
  <c r="J116" i="14"/>
  <c r="G116" i="14"/>
  <c r="H116" i="14" s="1"/>
  <c r="J115" i="14"/>
  <c r="G115" i="14"/>
  <c r="H115" i="14" s="1"/>
  <c r="J114" i="14"/>
  <c r="G114" i="14"/>
  <c r="J113" i="14"/>
  <c r="G113" i="14"/>
  <c r="H113" i="14" s="1"/>
  <c r="J112" i="14"/>
  <c r="G112" i="14"/>
  <c r="H112" i="14" s="1"/>
  <c r="J111" i="14"/>
  <c r="G111" i="14"/>
  <c r="H111" i="14" s="1"/>
  <c r="J110" i="14"/>
  <c r="G110" i="14"/>
  <c r="H110" i="14" s="1"/>
  <c r="J109" i="14"/>
  <c r="G109" i="14"/>
  <c r="H109" i="14" s="1"/>
  <c r="J108" i="14"/>
  <c r="G108" i="14"/>
  <c r="J107" i="14"/>
  <c r="G107" i="14"/>
  <c r="H107" i="14" s="1"/>
  <c r="J106" i="14"/>
  <c r="G106" i="14"/>
  <c r="H106" i="14" s="1"/>
  <c r="J105" i="14"/>
  <c r="G105" i="14"/>
  <c r="H105" i="14" s="1"/>
  <c r="J104" i="14"/>
  <c r="G104" i="14"/>
  <c r="H104" i="14" s="1"/>
  <c r="J103" i="14"/>
  <c r="G103" i="14"/>
  <c r="H103" i="14" s="1"/>
  <c r="J102" i="14"/>
  <c r="G102" i="14"/>
  <c r="H102" i="14" s="1"/>
  <c r="J101" i="14"/>
  <c r="G101" i="14"/>
  <c r="H101" i="14" s="1"/>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H39" i="14"/>
  <c r="H40" i="14"/>
  <c r="H41" i="14"/>
  <c r="H42" i="14"/>
  <c r="H43" i="14"/>
  <c r="H44" i="14"/>
  <c r="H45" i="14"/>
  <c r="H46" i="14"/>
  <c r="H47" i="14"/>
  <c r="H48" i="14"/>
  <c r="H49" i="14"/>
  <c r="H50" i="14"/>
  <c r="H51" i="14"/>
  <c r="H52" i="14"/>
  <c r="H53" i="14"/>
  <c r="H54" i="14"/>
  <c r="H55" i="14"/>
  <c r="H56" i="14"/>
  <c r="H57" i="14"/>
  <c r="H58" i="14"/>
  <c r="H59" i="14"/>
  <c r="H60" i="14"/>
  <c r="H61" i="14"/>
  <c r="H62" i="14"/>
  <c r="H63" i="14"/>
  <c r="H64" i="14"/>
  <c r="H65" i="14"/>
  <c r="H66" i="14"/>
  <c r="J39" i="14"/>
  <c r="J40" i="14"/>
  <c r="J41" i="14"/>
  <c r="J42" i="14"/>
  <c r="J43" i="14"/>
  <c r="J44" i="14"/>
  <c r="J45" i="14"/>
  <c r="J46" i="14"/>
  <c r="J47" i="14"/>
  <c r="J48" i="14"/>
  <c r="J49" i="14"/>
  <c r="J50" i="14"/>
  <c r="J51" i="14"/>
  <c r="J52" i="14"/>
  <c r="J53" i="14"/>
  <c r="J54" i="14"/>
  <c r="J55" i="14"/>
  <c r="J56" i="14"/>
  <c r="J57" i="14"/>
  <c r="J58" i="14"/>
  <c r="J59" i="14"/>
  <c r="J60" i="14"/>
  <c r="J61" i="14"/>
  <c r="J62" i="14"/>
  <c r="J63" i="14"/>
  <c r="J64" i="14"/>
  <c r="J65" i="14"/>
  <c r="J66" i="14"/>
  <c r="J67" i="14"/>
  <c r="J38" i="14"/>
  <c r="J6" i="14"/>
  <c r="J7" i="14"/>
  <c r="J8" i="14"/>
  <c r="J9" i="14"/>
  <c r="J10" i="14"/>
  <c r="J11" i="14"/>
  <c r="J12" i="14"/>
  <c r="J13" i="14"/>
  <c r="J14" i="14"/>
  <c r="J15" i="14"/>
  <c r="J16" i="14"/>
  <c r="J17" i="14"/>
  <c r="J18" i="14"/>
  <c r="J19" i="14"/>
  <c r="J20" i="14"/>
  <c r="J21" i="14"/>
  <c r="J22" i="14"/>
  <c r="J23" i="14"/>
  <c r="J24" i="14"/>
  <c r="J25" i="14"/>
  <c r="J26" i="14"/>
  <c r="J27" i="14"/>
  <c r="J28" i="14"/>
  <c r="J29" i="14"/>
  <c r="J30" i="14"/>
  <c r="J31" i="14"/>
  <c r="J32" i="14"/>
  <c r="J33" i="14"/>
  <c r="J34" i="14"/>
  <c r="J5" i="14"/>
  <c r="H67" i="14"/>
  <c r="H38" i="14"/>
  <c r="G68" i="14"/>
  <c r="E68" i="14"/>
  <c r="G71" i="14"/>
  <c r="H71" i="14" s="1"/>
  <c r="G72" i="14"/>
  <c r="H72" i="14" s="1"/>
  <c r="G73" i="14"/>
  <c r="H73" i="14" s="1"/>
  <c r="G74" i="14"/>
  <c r="H74" i="14" s="1"/>
  <c r="G75" i="14"/>
  <c r="H75" i="14" s="1"/>
  <c r="G76" i="14"/>
  <c r="H76" i="14" s="1"/>
  <c r="G77" i="14"/>
  <c r="H77" i="14" s="1"/>
  <c r="G78" i="14"/>
  <c r="H78" i="14" s="1"/>
  <c r="G79" i="14"/>
  <c r="H79" i="14" s="1"/>
  <c r="G80" i="14"/>
  <c r="H80" i="14" s="1"/>
  <c r="G81" i="14"/>
  <c r="H81" i="14" s="1"/>
  <c r="G82" i="14"/>
  <c r="H82" i="14" s="1"/>
  <c r="G83" i="14"/>
  <c r="H83" i="14" s="1"/>
  <c r="G84" i="14"/>
  <c r="H84" i="14" s="1"/>
  <c r="G85" i="14"/>
  <c r="H85" i="14" s="1"/>
  <c r="G86" i="14"/>
  <c r="H86" i="14" s="1"/>
  <c r="G87" i="14"/>
  <c r="H87" i="14" s="1"/>
  <c r="G88" i="14"/>
  <c r="H88" i="14" s="1"/>
  <c r="G89" i="14"/>
  <c r="H89" i="14" s="1"/>
  <c r="G90" i="14"/>
  <c r="H90" i="14" s="1"/>
  <c r="D1" i="14"/>
  <c r="E1" i="21"/>
  <c r="D1" i="30"/>
  <c r="K43" i="14" l="1"/>
  <c r="K87" i="14"/>
  <c r="K75" i="14"/>
  <c r="K86" i="14"/>
  <c r="K80" i="14"/>
  <c r="K46" i="14"/>
  <c r="K66" i="14"/>
  <c r="K60" i="14"/>
  <c r="K54" i="14"/>
  <c r="K48" i="14"/>
  <c r="K44" i="14"/>
  <c r="K42" i="14"/>
  <c r="K76" i="14"/>
  <c r="K81" i="14"/>
  <c r="K67" i="14"/>
  <c r="K49" i="14"/>
  <c r="K61" i="14"/>
  <c r="K55" i="14"/>
  <c r="K118" i="14"/>
  <c r="K72" i="14"/>
  <c r="K53" i="14"/>
  <c r="G128" i="14"/>
  <c r="K106" i="14"/>
  <c r="K105" i="14"/>
  <c r="K111" i="14"/>
  <c r="K117" i="14"/>
  <c r="K123" i="14"/>
  <c r="K112" i="14"/>
  <c r="K124" i="14"/>
  <c r="K85" i="14"/>
  <c r="K52" i="14"/>
  <c r="K62" i="14"/>
  <c r="K50" i="14"/>
  <c r="H126" i="14"/>
  <c r="K126" i="14" s="1"/>
  <c r="H120" i="14"/>
  <c r="K120" i="14" s="1"/>
  <c r="H114" i="14"/>
  <c r="K114" i="14" s="1"/>
  <c r="H108" i="14"/>
  <c r="K108" i="14" s="1"/>
  <c r="K102" i="14"/>
  <c r="K103" i="14"/>
  <c r="K109" i="14"/>
  <c r="K115" i="14"/>
  <c r="K121" i="14"/>
  <c r="K127" i="14"/>
  <c r="K104" i="14"/>
  <c r="K107" i="14"/>
  <c r="K110" i="14"/>
  <c r="K113" i="14"/>
  <c r="K116" i="14"/>
  <c r="K119" i="14"/>
  <c r="K122" i="14"/>
  <c r="K125" i="14"/>
  <c r="K88" i="14"/>
  <c r="K83" i="14"/>
  <c r="K73" i="14"/>
  <c r="K82" i="14"/>
  <c r="K77" i="14"/>
  <c r="K65" i="14"/>
  <c r="K59" i="14"/>
  <c r="K47" i="14"/>
  <c r="K89" i="14"/>
  <c r="K79" i="14"/>
  <c r="K38" i="14"/>
  <c r="K64" i="14"/>
  <c r="K58" i="14"/>
  <c r="K63" i="14"/>
  <c r="K57" i="14"/>
  <c r="K51" i="14"/>
  <c r="K45" i="14"/>
  <c r="K56" i="14"/>
  <c r="K71" i="14"/>
  <c r="K84" i="14"/>
  <c r="K74" i="14"/>
  <c r="K78" i="14"/>
  <c r="K90" i="14"/>
  <c r="K40" i="14"/>
  <c r="K39" i="14"/>
  <c r="K41" i="14"/>
  <c r="H68" i="14"/>
  <c r="H7" i="2"/>
  <c r="J8" i="2"/>
  <c r="J9" i="2"/>
  <c r="J10" i="2"/>
  <c r="J11" i="2"/>
  <c r="J12" i="2"/>
  <c r="J13" i="2"/>
  <c r="J14" i="2"/>
  <c r="J15" i="2"/>
  <c r="J16" i="2"/>
  <c r="J17" i="2"/>
  <c r="J18" i="2"/>
  <c r="J19" i="2"/>
  <c r="J20" i="2"/>
  <c r="J21" i="2"/>
  <c r="J7" i="2"/>
  <c r="H8" i="2"/>
  <c r="H9" i="2"/>
  <c r="H10" i="2"/>
  <c r="H11" i="2"/>
  <c r="H12" i="2"/>
  <c r="H13" i="2"/>
  <c r="H14" i="2"/>
  <c r="H15" i="2"/>
  <c r="H16" i="2"/>
  <c r="H17" i="2"/>
  <c r="H18" i="2"/>
  <c r="H19" i="2"/>
  <c r="H20" i="2"/>
  <c r="H21" i="2"/>
  <c r="L24" i="2"/>
  <c r="C24" i="2"/>
  <c r="C14" i="40"/>
  <c r="B14" i="40"/>
  <c r="I14" i="40"/>
  <c r="H14" i="40"/>
  <c r="L8" i="40"/>
  <c r="M14" i="38"/>
  <c r="L14" i="38"/>
  <c r="K14" i="38"/>
  <c r="I14" i="38"/>
  <c r="J25" i="22"/>
  <c r="F24" i="1" s="1"/>
  <c r="J18" i="22"/>
  <c r="F23" i="1" s="1"/>
  <c r="J11" i="22"/>
  <c r="F22" i="1" s="1"/>
  <c r="N21" i="15"/>
  <c r="N13" i="15"/>
  <c r="G91" i="14"/>
  <c r="H91" i="14" s="1"/>
  <c r="K91" i="14" s="1"/>
  <c r="G92" i="14"/>
  <c r="H92" i="14" s="1"/>
  <c r="K92" i="14" s="1"/>
  <c r="G93" i="14"/>
  <c r="H93" i="14" s="1"/>
  <c r="K93" i="14" s="1"/>
  <c r="G94" i="14"/>
  <c r="H94" i="14" s="1"/>
  <c r="K94" i="14" s="1"/>
  <c r="G95" i="14"/>
  <c r="H95" i="14" s="1"/>
  <c r="K95" i="14" s="1"/>
  <c r="G96" i="14"/>
  <c r="H96" i="14" s="1"/>
  <c r="K96" i="14" s="1"/>
  <c r="G97" i="14"/>
  <c r="H97" i="14" s="1"/>
  <c r="K97" i="14" s="1"/>
  <c r="H7" i="14"/>
  <c r="K7" i="14" s="1"/>
  <c r="H8" i="14"/>
  <c r="K8" i="14" s="1"/>
  <c r="H9" i="14"/>
  <c r="K9" i="14" s="1"/>
  <c r="H10" i="14"/>
  <c r="K10" i="14" s="1"/>
  <c r="H11" i="14"/>
  <c r="K11" i="14" s="1"/>
  <c r="H12" i="14"/>
  <c r="K12" i="14" s="1"/>
  <c r="H13" i="14"/>
  <c r="K13" i="14" s="1"/>
  <c r="H14" i="14"/>
  <c r="K14" i="14" s="1"/>
  <c r="H15" i="14"/>
  <c r="K15" i="14" s="1"/>
  <c r="H16" i="14"/>
  <c r="K16" i="14" s="1"/>
  <c r="H17" i="14"/>
  <c r="K17" i="14" s="1"/>
  <c r="H18" i="14"/>
  <c r="K18" i="14" s="1"/>
  <c r="H19" i="14"/>
  <c r="K19" i="14" s="1"/>
  <c r="H20" i="14"/>
  <c r="K20" i="14" s="1"/>
  <c r="H21" i="14"/>
  <c r="K21" i="14" s="1"/>
  <c r="H22" i="14"/>
  <c r="K22" i="14" s="1"/>
  <c r="H23" i="14"/>
  <c r="K23" i="14" s="1"/>
  <c r="H24" i="14"/>
  <c r="K24" i="14" s="1"/>
  <c r="H25" i="14"/>
  <c r="K25" i="14" s="1"/>
  <c r="H26" i="14"/>
  <c r="K26" i="14" s="1"/>
  <c r="H27" i="14"/>
  <c r="K27" i="14" s="1"/>
  <c r="H28" i="14"/>
  <c r="K28" i="14" s="1"/>
  <c r="H29" i="14"/>
  <c r="K29" i="14" s="1"/>
  <c r="H30" i="14"/>
  <c r="K30" i="14" s="1"/>
  <c r="H31" i="14"/>
  <c r="K31" i="14" s="1"/>
  <c r="H32" i="14"/>
  <c r="K32" i="14" s="1"/>
  <c r="H33" i="14"/>
  <c r="K33" i="14" s="1"/>
  <c r="H34" i="14"/>
  <c r="K34" i="14" s="1"/>
  <c r="E98" i="14"/>
  <c r="G35" i="14"/>
  <c r="E35" i="14"/>
  <c r="J19" i="21"/>
  <c r="F10" i="1" s="1"/>
  <c r="G18" i="30"/>
  <c r="F8" i="1" s="1"/>
  <c r="F1" i="1"/>
  <c r="D7" i="1"/>
  <c r="M7" i="1"/>
  <c r="D8" i="1"/>
  <c r="M8" i="1"/>
  <c r="E8" i="1" s="1"/>
  <c r="B9" i="1"/>
  <c r="B43" i="1" s="1"/>
  <c r="C9" i="1"/>
  <c r="K9" i="1"/>
  <c r="K43" i="1" s="1"/>
  <c r="L9" i="1"/>
  <c r="D10" i="1"/>
  <c r="M10" i="1"/>
  <c r="E10" i="1" s="1"/>
  <c r="D11" i="1"/>
  <c r="M11" i="1"/>
  <c r="D12" i="1"/>
  <c r="F12" i="1" s="1"/>
  <c r="M12" i="1"/>
  <c r="E12" i="1" s="1"/>
  <c r="D13" i="1"/>
  <c r="F13" i="1" s="1"/>
  <c r="M13" i="1"/>
  <c r="E13" i="1" s="1"/>
  <c r="D14" i="1"/>
  <c r="F14" i="1" s="1"/>
  <c r="M14" i="1"/>
  <c r="E14" i="1" s="1"/>
  <c r="D15" i="1"/>
  <c r="F15" i="1" s="1"/>
  <c r="M15" i="1"/>
  <c r="E15" i="1" s="1"/>
  <c r="B16" i="1"/>
  <c r="C16" i="1"/>
  <c r="K16" i="1"/>
  <c r="L16" i="1"/>
  <c r="D17" i="1"/>
  <c r="M17" i="1"/>
  <c r="D18" i="1"/>
  <c r="F18" i="1" s="1"/>
  <c r="M18" i="1"/>
  <c r="E18" i="1" s="1"/>
  <c r="D19" i="1"/>
  <c r="M19" i="1"/>
  <c r="E19" i="1" s="1"/>
  <c r="B20" i="1"/>
  <c r="C20" i="1"/>
  <c r="K20" i="1"/>
  <c r="L20" i="1"/>
  <c r="D22" i="1"/>
  <c r="M22" i="1"/>
  <c r="D23" i="1"/>
  <c r="M23" i="1"/>
  <c r="E23" i="1" s="1"/>
  <c r="D24" i="1"/>
  <c r="M24" i="1"/>
  <c r="E24" i="1" s="1"/>
  <c r="B25" i="1"/>
  <c r="B44" i="1" s="1"/>
  <c r="C25" i="1"/>
  <c r="C44" i="1" s="1"/>
  <c r="K25" i="1"/>
  <c r="K44" i="1" s="1"/>
  <c r="L25" i="1"/>
  <c r="L44" i="1" s="1"/>
  <c r="D26" i="1"/>
  <c r="M26" i="1"/>
  <c r="D28" i="1"/>
  <c r="M28" i="1"/>
  <c r="D29" i="1"/>
  <c r="M29" i="1"/>
  <c r="E29" i="1" s="1"/>
  <c r="B30" i="1"/>
  <c r="B45" i="1" s="1"/>
  <c r="C30" i="1"/>
  <c r="C45" i="1" s="1"/>
  <c r="K30" i="1"/>
  <c r="K45" i="1" s="1"/>
  <c r="L30" i="1"/>
  <c r="L45" i="1" s="1"/>
  <c r="D11" i="40"/>
  <c r="D12" i="40"/>
  <c r="J12" i="40"/>
  <c r="J11" i="40"/>
  <c r="K131" i="14"/>
  <c r="K144" i="14" s="1"/>
  <c r="J14" i="38"/>
  <c r="N6" i="38"/>
  <c r="N7" i="38"/>
  <c r="N8" i="38"/>
  <c r="N9" i="38"/>
  <c r="N10" i="38"/>
  <c r="N11" i="38"/>
  <c r="N12" i="38"/>
  <c r="N13" i="38"/>
  <c r="H5" i="14"/>
  <c r="K5" i="14" s="1"/>
  <c r="H6" i="14"/>
  <c r="K6" i="14" s="1"/>
  <c r="D44" i="1" l="1"/>
  <c r="N22" i="15"/>
  <c r="C43" i="1"/>
  <c r="E22" i="1"/>
  <c r="E7" i="1"/>
  <c r="M43" i="1"/>
  <c r="E28" i="1"/>
  <c r="L43" i="1"/>
  <c r="E26" i="1"/>
  <c r="D20" i="1"/>
  <c r="M16" i="1"/>
  <c r="E11" i="1"/>
  <c r="E16" i="1" s="1"/>
  <c r="C31" i="1"/>
  <c r="K31" i="1"/>
  <c r="D30" i="1"/>
  <c r="D45" i="1" s="1"/>
  <c r="K101" i="14"/>
  <c r="K128" i="14" s="1"/>
  <c r="H128" i="14"/>
  <c r="K68" i="14"/>
  <c r="K14" i="2"/>
  <c r="M14" i="2" s="1"/>
  <c r="K21" i="2"/>
  <c r="M21" i="2" s="1"/>
  <c r="K15" i="2"/>
  <c r="M15" i="2" s="1"/>
  <c r="K20" i="2"/>
  <c r="M20" i="2" s="1"/>
  <c r="K17" i="2"/>
  <c r="M17" i="2" s="1"/>
  <c r="K11" i="2"/>
  <c r="M11" i="2" s="1"/>
  <c r="K19" i="2"/>
  <c r="M19" i="2" s="1"/>
  <c r="K13" i="2"/>
  <c r="M13" i="2" s="1"/>
  <c r="K18" i="2"/>
  <c r="M18" i="2" s="1"/>
  <c r="K12" i="2"/>
  <c r="M12" i="2" s="1"/>
  <c r="K16" i="2"/>
  <c r="M16" i="2" s="1"/>
  <c r="K10" i="2"/>
  <c r="M10" i="2" s="1"/>
  <c r="K9" i="2"/>
  <c r="M9" i="2" s="1"/>
  <c r="K8" i="2"/>
  <c r="M8" i="2" s="1"/>
  <c r="G18" i="1"/>
  <c r="J18" i="1" s="1"/>
  <c r="M20" i="1"/>
  <c r="G15" i="1"/>
  <c r="J15" i="1" s="1"/>
  <c r="H24" i="2"/>
  <c r="M9" i="1"/>
  <c r="G98" i="14"/>
  <c r="G12" i="1"/>
  <c r="H12" i="1" s="1"/>
  <c r="N12" i="1" s="1"/>
  <c r="G10" i="1"/>
  <c r="H10" i="1" s="1"/>
  <c r="N10" i="1" s="1"/>
  <c r="G14" i="1"/>
  <c r="H14" i="1" s="1"/>
  <c r="M25" i="1"/>
  <c r="M44" i="1" s="1"/>
  <c r="D25" i="1"/>
  <c r="N5" i="38"/>
  <c r="N14" i="38" s="1"/>
  <c r="F26" i="1" s="1"/>
  <c r="G26" i="1" s="1"/>
  <c r="E17" i="1"/>
  <c r="E20" i="1" s="1"/>
  <c r="G13" i="1"/>
  <c r="J13" i="1" s="1"/>
  <c r="F19" i="1"/>
  <c r="G19" i="1" s="1"/>
  <c r="J19" i="1" s="1"/>
  <c r="F17" i="1"/>
  <c r="J14" i="40"/>
  <c r="F29" i="1" s="1"/>
  <c r="G29" i="1" s="1"/>
  <c r="L31" i="1"/>
  <c r="D14" i="40"/>
  <c r="F28" i="1" s="1"/>
  <c r="D16" i="1"/>
  <c r="M30" i="1"/>
  <c r="M45" i="1" s="1"/>
  <c r="D9" i="1"/>
  <c r="D43" i="1" s="1"/>
  <c r="H35" i="14"/>
  <c r="B31" i="1"/>
  <c r="E30" i="1"/>
  <c r="K35" i="14"/>
  <c r="G8" i="1"/>
  <c r="J8" i="1" s="1"/>
  <c r="G23" i="1"/>
  <c r="J23" i="1" s="1"/>
  <c r="F25" i="1"/>
  <c r="F44" i="1" s="1"/>
  <c r="G24" i="1"/>
  <c r="E44" i="1" l="1"/>
  <c r="G22" i="1"/>
  <c r="C33" i="1"/>
  <c r="C42" i="1" s="1"/>
  <c r="L33" i="1"/>
  <c r="L42" i="1" s="1"/>
  <c r="E25" i="1"/>
  <c r="E45" i="1"/>
  <c r="L46" i="1"/>
  <c r="E9" i="1"/>
  <c r="C46" i="1"/>
  <c r="H22" i="1"/>
  <c r="K46" i="1"/>
  <c r="K33" i="1"/>
  <c r="K42" i="1" s="1"/>
  <c r="K47" i="1"/>
  <c r="B46" i="1"/>
  <c r="B33" i="1"/>
  <c r="M31" i="1"/>
  <c r="F20" i="1"/>
  <c r="K157" i="14"/>
  <c r="H15" i="1"/>
  <c r="N15" i="1" s="1"/>
  <c r="H98" i="14"/>
  <c r="K98" i="14"/>
  <c r="J10" i="1"/>
  <c r="I10" i="1" s="1"/>
  <c r="O10" i="1" s="1"/>
  <c r="P10" i="1" s="1"/>
  <c r="K7" i="2"/>
  <c r="M7" i="2" s="1"/>
  <c r="H18" i="1"/>
  <c r="N18" i="1" s="1"/>
  <c r="D31" i="1"/>
  <c r="H19" i="1"/>
  <c r="N19" i="1" s="1"/>
  <c r="J12" i="1"/>
  <c r="I12" i="1" s="1"/>
  <c r="O12" i="1" s="1"/>
  <c r="P12" i="1" s="1"/>
  <c r="J24" i="2"/>
  <c r="J14" i="1"/>
  <c r="I14" i="1" s="1"/>
  <c r="O14" i="1" s="1"/>
  <c r="N14" i="1"/>
  <c r="F30" i="1"/>
  <c r="G30" i="1" s="1"/>
  <c r="G17" i="1"/>
  <c r="H17" i="1" s="1"/>
  <c r="G28" i="1"/>
  <c r="H23" i="1"/>
  <c r="N23" i="1" s="1"/>
  <c r="H13" i="1"/>
  <c r="N13" i="1" s="1"/>
  <c r="H8" i="1"/>
  <c r="N8" i="1" s="1"/>
  <c r="H29" i="1"/>
  <c r="N29" i="1" s="1"/>
  <c r="J29" i="1"/>
  <c r="H26" i="1"/>
  <c r="J26" i="1"/>
  <c r="J24" i="1"/>
  <c r="H24" i="1"/>
  <c r="N24" i="1" s="1"/>
  <c r="B48" i="1" l="1"/>
  <c r="B42" i="1"/>
  <c r="N22" i="1"/>
  <c r="J22" i="1"/>
  <c r="J25" i="1" s="1"/>
  <c r="L47" i="1"/>
  <c r="C47" i="1"/>
  <c r="E31" i="1"/>
  <c r="E46" i="1" s="1"/>
  <c r="E43" i="1"/>
  <c r="G25" i="1"/>
  <c r="G44" i="1" s="1"/>
  <c r="G45" i="1"/>
  <c r="F45" i="1"/>
  <c r="M33" i="1"/>
  <c r="M42" i="1" s="1"/>
  <c r="M46" i="1"/>
  <c r="D33" i="1"/>
  <c r="D42" i="1" s="1"/>
  <c r="D46" i="1"/>
  <c r="B47" i="1"/>
  <c r="I18" i="1"/>
  <c r="O18" i="1" s="1"/>
  <c r="P18" i="1" s="1"/>
  <c r="J17" i="1"/>
  <c r="J20" i="1" s="1"/>
  <c r="I19" i="1"/>
  <c r="O19" i="1" s="1"/>
  <c r="P19" i="1" s="1"/>
  <c r="K158" i="14"/>
  <c r="F11" i="1" s="1"/>
  <c r="F16" i="1" s="1"/>
  <c r="I15" i="1"/>
  <c r="O15" i="1" s="1"/>
  <c r="P15" i="1" s="1"/>
  <c r="G20" i="1"/>
  <c r="P14" i="1"/>
  <c r="J28" i="1"/>
  <c r="H28" i="1"/>
  <c r="I8" i="1"/>
  <c r="O8" i="1" s="1"/>
  <c r="P8" i="1" s="1"/>
  <c r="K24" i="2"/>
  <c r="M24" i="2"/>
  <c r="F7" i="1" s="1"/>
  <c r="I23" i="1"/>
  <c r="O23" i="1" s="1"/>
  <c r="P23" i="1" s="1"/>
  <c r="I13" i="1"/>
  <c r="O13" i="1" s="1"/>
  <c r="P13" i="1" s="1"/>
  <c r="I26" i="1"/>
  <c r="N26" i="1"/>
  <c r="I29" i="1"/>
  <c r="H25" i="1"/>
  <c r="H44" i="1" s="1"/>
  <c r="N17" i="1"/>
  <c r="H20" i="1"/>
  <c r="I24" i="1"/>
  <c r="O24" i="1" s="1"/>
  <c r="P24" i="1" s="1"/>
  <c r="E33" i="1" l="1"/>
  <c r="E42" i="1" s="1"/>
  <c r="I22" i="1"/>
  <c r="I25" i="1" s="1"/>
  <c r="I44" i="1" s="1"/>
  <c r="N25" i="1"/>
  <c r="N44" i="1" s="1"/>
  <c r="J44" i="1"/>
  <c r="I17" i="1"/>
  <c r="O17" i="1" s="1"/>
  <c r="O20" i="1" s="1"/>
  <c r="G7" i="1"/>
  <c r="H7" i="1" s="1"/>
  <c r="M47" i="1"/>
  <c r="E47" i="1"/>
  <c r="O26" i="1"/>
  <c r="P26" i="1" s="1"/>
  <c r="D47" i="1"/>
  <c r="G11" i="1"/>
  <c r="J11" i="1" s="1"/>
  <c r="I28" i="1"/>
  <c r="N28" i="1"/>
  <c r="H30" i="1"/>
  <c r="N30" i="1" s="1"/>
  <c r="O29" i="1"/>
  <c r="P29" i="1" s="1"/>
  <c r="F9" i="1"/>
  <c r="F43" i="1" s="1"/>
  <c r="N20" i="1"/>
  <c r="O22" i="1" l="1"/>
  <c r="O25" i="1" s="1"/>
  <c r="I20" i="1"/>
  <c r="N45" i="1"/>
  <c r="H45" i="1"/>
  <c r="O28" i="1"/>
  <c r="J7" i="1"/>
  <c r="I7" i="1" s="1"/>
  <c r="G16" i="1"/>
  <c r="H11" i="1"/>
  <c r="H16" i="1" s="1"/>
  <c r="I30" i="1"/>
  <c r="O30" i="1" s="1"/>
  <c r="P30" i="1" s="1"/>
  <c r="J16" i="1"/>
  <c r="P17" i="1"/>
  <c r="P20" i="1" s="1"/>
  <c r="F31" i="1"/>
  <c r="F46" i="1" s="1"/>
  <c r="G9" i="1"/>
  <c r="G43" i="1" s="1"/>
  <c r="N7" i="1"/>
  <c r="H9" i="1"/>
  <c r="H43" i="1" s="1"/>
  <c r="P22" i="1" l="1"/>
  <c r="P25" i="1" s="1"/>
  <c r="P44" i="1" s="1"/>
  <c r="O45" i="1"/>
  <c r="O44" i="1"/>
  <c r="P28" i="1"/>
  <c r="P45" i="1" s="1"/>
  <c r="O7" i="1"/>
  <c r="P7" i="1" s="1"/>
  <c r="F33" i="1"/>
  <c r="F42" i="1" s="1"/>
  <c r="I45" i="1"/>
  <c r="J30" i="1"/>
  <c r="J45" i="1" s="1"/>
  <c r="N11" i="1"/>
  <c r="N16" i="1" s="1"/>
  <c r="I11" i="1"/>
  <c r="O11" i="1" s="1"/>
  <c r="O16" i="1" s="1"/>
  <c r="I9" i="1"/>
  <c r="J9" i="1" s="1"/>
  <c r="J43" i="1" s="1"/>
  <c r="G31" i="1"/>
  <c r="H31" i="1"/>
  <c r="N9" i="1"/>
  <c r="N43" i="1" s="1"/>
  <c r="I43" i="1" l="1"/>
  <c r="F47" i="1"/>
  <c r="G33" i="1"/>
  <c r="G42" i="1" s="1"/>
  <c r="G46" i="1"/>
  <c r="H33" i="1"/>
  <c r="F34" i="1" s="1"/>
  <c r="H46" i="1"/>
  <c r="I16" i="1"/>
  <c r="I31" i="1" s="1"/>
  <c r="P11" i="1"/>
  <c r="P16" i="1" s="1"/>
  <c r="J31" i="1"/>
  <c r="N31" i="1"/>
  <c r="O9" i="1"/>
  <c r="P9" i="1" s="1"/>
  <c r="P43" i="1" s="1"/>
  <c r="D34" i="1" l="1"/>
  <c r="H42" i="1"/>
  <c r="O43" i="1"/>
  <c r="J33" i="1"/>
  <c r="J42" i="1" s="1"/>
  <c r="J46" i="1"/>
  <c r="G47" i="1"/>
  <c r="I33" i="1"/>
  <c r="I42" i="1" s="1"/>
  <c r="I46" i="1"/>
  <c r="N33" i="1"/>
  <c r="N42" i="1" s="1"/>
  <c r="N46" i="1"/>
  <c r="H47" i="1"/>
  <c r="P31" i="1"/>
  <c r="O31" i="1"/>
  <c r="J47" i="1" l="1"/>
  <c r="O33" i="1"/>
  <c r="O42" i="1" s="1"/>
  <c r="O46" i="1"/>
  <c r="P33" i="1"/>
  <c r="P42" i="1" s="1"/>
  <c r="P46" i="1"/>
  <c r="I47" i="1"/>
  <c r="N47" i="1"/>
  <c r="O47" i="1" l="1"/>
  <c r="P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Asus</author>
    <author>A+企業創新專案-劉桂琳</author>
    <author>kk</author>
  </authors>
  <commentList>
    <comment ref="B7" authorId="0" shapeId="0" xr:uid="{00000000-0006-0000-0100-000001000000}">
      <text>
        <r>
          <rPr>
            <sz val="9"/>
            <color indexed="81"/>
            <rFont val="新細明體"/>
            <family val="1"/>
            <charset val="136"/>
          </rPr>
          <t xml:space="preserve">本欄請填寫全程預算數，若有變更預算，請填變更後之金額
</t>
        </r>
      </text>
    </comment>
    <comment ref="K7" authorId="0" shapeId="0" xr:uid="{00000000-0006-0000-0100-000002000000}">
      <text>
        <r>
          <rPr>
            <sz val="12"/>
            <color indexed="81"/>
            <rFont val="微軟正黑體"/>
            <family val="2"/>
            <charset val="136"/>
          </rPr>
          <t>第一個月本欄位之金額為零，第二個月本欄位之金額請填入第一個月H7欄位之金額，第三個月之金額則請填入第二個月H7欄位之金額，其他欄位類推</t>
        </r>
      </text>
    </comment>
    <comment ref="N31" authorId="1" shapeId="0" xr:uid="{00000000-0006-0000-0100-000003000000}">
      <text>
        <r>
          <rPr>
            <b/>
            <sz val="11"/>
            <color indexed="81"/>
            <rFont val="微軟正黑體"/>
            <family val="2"/>
            <charset val="136"/>
          </rPr>
          <t>次月可以自專戶提領之補助款</t>
        </r>
      </text>
    </comment>
    <comment ref="A42" authorId="2" shapeId="0" xr:uid="{00000000-0006-0000-0100-000004000000}">
      <text>
        <r>
          <rPr>
            <b/>
            <sz val="11"/>
            <color indexed="81"/>
            <rFont val="微軟正黑體"/>
            <family val="2"/>
            <charset val="136"/>
          </rPr>
          <t>出現數字即表示計算式有問題，請檢查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c1004</author>
    <author>x205ta</author>
  </authors>
  <commentList>
    <comment ref="E4" authorId="0" shapeId="0" xr:uid="{00000000-0006-0000-0500-000001000000}">
      <text>
        <r>
          <rPr>
            <sz val="9"/>
            <color indexed="81"/>
            <rFont val="細明體"/>
            <family val="3"/>
            <charset val="136"/>
          </rPr>
          <t>指右邊套數之合計成本</t>
        </r>
      </text>
    </comment>
    <comment ref="G4" authorId="1" shapeId="0" xr:uid="{00000000-0006-0000-0500-000002000000}">
      <text>
        <r>
          <rPr>
            <sz val="9"/>
            <color indexed="81"/>
            <rFont val="新細明體"/>
            <family val="1"/>
            <charset val="136"/>
          </rPr>
          <t>指左邊套數之設備計畫開始日財產目錄(報稅用)之未折減餘額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SBIAC</author>
  </authors>
  <commentList>
    <comment ref="K5" authorId="0" shapeId="0" xr:uid="{00000000-0006-0000-0700-000001000000}">
      <text>
        <r>
          <rPr>
            <sz val="9"/>
            <color indexed="81"/>
            <rFont val="新細明體"/>
            <family val="1"/>
            <charset val="136"/>
          </rPr>
          <t xml:space="preserve">請注意付款期限
</t>
        </r>
      </text>
    </comment>
    <comment ref="K13" authorId="0" shapeId="0" xr:uid="{00000000-0006-0000-0700-000002000000}">
      <text>
        <r>
          <rPr>
            <sz val="9"/>
            <color indexed="81"/>
            <rFont val="新細明體"/>
            <family val="1"/>
            <charset val="136"/>
          </rPr>
          <t xml:space="preserve">請注意付款期限
</t>
        </r>
      </text>
    </comment>
    <comment ref="K20" authorId="0" shapeId="0" xr:uid="{00000000-0006-0000-0700-000003000000}">
      <text>
        <r>
          <rPr>
            <sz val="9"/>
            <color indexed="81"/>
            <rFont val="新細明體"/>
            <family val="1"/>
            <charset val="136"/>
          </rPr>
          <t xml:space="preserve">請注意付款期限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吳瑛</author>
  </authors>
  <commentList>
    <comment ref="C10" authorId="0" shapeId="0" xr:uid="{00000000-0006-0000-0900-000001000000}">
      <text>
        <r>
          <rPr>
            <b/>
            <sz val="9"/>
            <color indexed="81"/>
            <rFont val="細明體"/>
            <family val="3"/>
            <charset val="136"/>
          </rPr>
          <t>專利如為多單位共同申請，填寫申請單位數，如為單獨申請，請填寫</t>
        </r>
        <r>
          <rPr>
            <b/>
            <sz val="9"/>
            <color indexed="81"/>
            <rFont val="Tahoma"/>
            <family val="2"/>
          </rPr>
          <t>1</t>
        </r>
        <r>
          <rPr>
            <b/>
            <sz val="9"/>
            <color indexed="81"/>
            <rFont val="細明體"/>
            <family val="3"/>
            <charset val="136"/>
          </rPr>
          <t>，如為</t>
        </r>
        <r>
          <rPr>
            <b/>
            <sz val="9"/>
            <color indexed="81"/>
            <rFont val="Tahoma"/>
            <family val="2"/>
          </rPr>
          <t>2</t>
        </r>
        <r>
          <rPr>
            <b/>
            <sz val="9"/>
            <color indexed="81"/>
            <rFont val="細明體"/>
            <family val="3"/>
            <charset val="136"/>
          </rPr>
          <t>家共同申請專力，請填寫</t>
        </r>
        <r>
          <rPr>
            <b/>
            <sz val="9"/>
            <color indexed="81"/>
            <rFont val="Tahoma"/>
            <family val="2"/>
          </rPr>
          <t>2</t>
        </r>
        <r>
          <rPr>
            <b/>
            <sz val="9"/>
            <color indexed="81"/>
            <rFont val="細明體"/>
            <family val="3"/>
            <charset val="136"/>
          </rPr>
          <t xml:space="preserve">。
</t>
        </r>
        <r>
          <rPr>
            <sz val="9"/>
            <color indexed="81"/>
            <rFont val="Tahoma"/>
            <family val="2"/>
          </rPr>
          <t xml:space="preserve">
</t>
        </r>
      </text>
    </comment>
    <comment ref="I10" authorId="0" shapeId="0" xr:uid="{00000000-0006-0000-0900-000002000000}">
      <text>
        <r>
          <rPr>
            <b/>
            <sz val="9"/>
            <color indexed="81"/>
            <rFont val="細明體"/>
            <family val="3"/>
            <charset val="136"/>
          </rPr>
          <t>專利如為多單位共同申請，填寫申請單位數，如為單獨申請，請填寫</t>
        </r>
        <r>
          <rPr>
            <b/>
            <sz val="9"/>
            <color indexed="81"/>
            <rFont val="Tahoma"/>
            <family val="2"/>
          </rPr>
          <t>1</t>
        </r>
        <r>
          <rPr>
            <b/>
            <sz val="9"/>
            <color indexed="81"/>
            <rFont val="細明體"/>
            <family val="3"/>
            <charset val="136"/>
          </rPr>
          <t>，如為</t>
        </r>
        <r>
          <rPr>
            <b/>
            <sz val="9"/>
            <color indexed="81"/>
            <rFont val="Tahoma"/>
            <family val="2"/>
          </rPr>
          <t>2</t>
        </r>
        <r>
          <rPr>
            <b/>
            <sz val="9"/>
            <color indexed="81"/>
            <rFont val="細明體"/>
            <family val="3"/>
            <charset val="136"/>
          </rPr>
          <t>家共同申請專力，請填寫</t>
        </r>
        <r>
          <rPr>
            <b/>
            <sz val="9"/>
            <color indexed="81"/>
            <rFont val="Tahoma"/>
            <family val="2"/>
          </rPr>
          <t>2</t>
        </r>
        <r>
          <rPr>
            <b/>
            <sz val="9"/>
            <color indexed="81"/>
            <rFont val="細明體"/>
            <family val="3"/>
            <charset val="136"/>
          </rPr>
          <t xml:space="preserve">。
</t>
        </r>
        <r>
          <rPr>
            <sz val="9"/>
            <color indexed="81"/>
            <rFont val="Tahoma"/>
            <family val="2"/>
          </rPr>
          <t xml:space="preserve">
</t>
        </r>
      </text>
    </comment>
  </commentList>
</comments>
</file>

<file path=xl/sharedStrings.xml><?xml version="1.0" encoding="utf-8"?>
<sst xmlns="http://schemas.openxmlformats.org/spreadsheetml/2006/main" count="558" uniqueCount="351">
  <si>
    <t>合計</t>
  </si>
  <si>
    <t>財產編號</t>
  </si>
  <si>
    <t>設備名稱</t>
  </si>
  <si>
    <t>購入成本</t>
  </si>
  <si>
    <t>傳票日期</t>
  </si>
  <si>
    <t>傳票號碼</t>
  </si>
  <si>
    <t>發票日期</t>
  </si>
  <si>
    <t>發票編號</t>
  </si>
  <si>
    <t>品名</t>
  </si>
  <si>
    <t>數量</t>
  </si>
  <si>
    <t>單位</t>
  </si>
  <si>
    <t xml:space="preserve"> </t>
    <phoneticPr fontId="2" type="noConversion"/>
  </si>
  <si>
    <t>金額</t>
    <phoneticPr fontId="2" type="noConversion"/>
  </si>
  <si>
    <t>新購設備維護費</t>
  </si>
  <si>
    <t>金額單位：新台幣元</t>
    <phoneticPr fontId="2" type="noConversion"/>
  </si>
  <si>
    <t>小計</t>
    <phoneticPr fontId="2" type="noConversion"/>
  </si>
  <si>
    <t xml:space="preserve"> </t>
    <phoneticPr fontId="2" type="noConversion"/>
  </si>
  <si>
    <t>對象</t>
    <phoneticPr fontId="2" type="noConversion"/>
  </si>
  <si>
    <t>項目名稱</t>
    <phoneticPr fontId="2" type="noConversion"/>
  </si>
  <si>
    <t>對照計畫書項目名稱</t>
    <phoneticPr fontId="2" type="noConversion"/>
  </si>
  <si>
    <t>金額單位：新台幣元</t>
    <phoneticPr fontId="2" type="noConversion"/>
  </si>
  <si>
    <t>已有設備維護費</t>
    <phoneticPr fontId="2" type="noConversion"/>
  </si>
  <si>
    <t>會計科目</t>
    <phoneticPr fontId="2" type="noConversion"/>
  </si>
  <si>
    <t>供應商</t>
    <phoneticPr fontId="2" type="noConversion"/>
  </si>
  <si>
    <t>付款期數</t>
    <phoneticPr fontId="2" type="noConversion"/>
  </si>
  <si>
    <t>取得日期  (驗收日期)</t>
    <phoneticPr fontId="2" type="noConversion"/>
  </si>
  <si>
    <t xml:space="preserve"> </t>
    <phoneticPr fontId="2" type="noConversion"/>
  </si>
  <si>
    <t>7-01-01-001</t>
    <phoneticPr fontId="2" type="noConversion"/>
  </si>
  <si>
    <t>6-01-01-002</t>
    <phoneticPr fontId="2" type="noConversion"/>
  </si>
  <si>
    <t>AAA</t>
    <phoneticPr fontId="2" type="noConversion"/>
  </si>
  <si>
    <t>9-01-01-001</t>
    <phoneticPr fontId="2" type="noConversion"/>
  </si>
  <si>
    <t>9-01-01-002</t>
    <phoneticPr fontId="2" type="noConversion"/>
  </si>
  <si>
    <t>9-02-02-004</t>
    <phoneticPr fontId="2" type="noConversion"/>
  </si>
  <si>
    <t>CCC</t>
    <phoneticPr fontId="2" type="noConversion"/>
  </si>
  <si>
    <t xml:space="preserve"> </t>
    <phoneticPr fontId="2" type="noConversion"/>
  </si>
  <si>
    <t>二、消耗性器材及原料費</t>
    <phoneticPr fontId="2" type="noConversion"/>
  </si>
  <si>
    <t>當月
投入比率</t>
    <phoneticPr fontId="2" type="noConversion"/>
  </si>
  <si>
    <t>租期內每月應該分攤租金費用</t>
    <phoneticPr fontId="2" type="noConversion"/>
  </si>
  <si>
    <t>發票金額所涵蓋之租賃期間</t>
    <phoneticPr fontId="2" type="noConversion"/>
  </si>
  <si>
    <t>**********</t>
    <phoneticPr fontId="2" type="noConversion"/>
  </si>
  <si>
    <t>應計入本計畫之租金費用</t>
    <phoneticPr fontId="2" type="noConversion"/>
  </si>
  <si>
    <t>需鍵入資料的部分</t>
    <phoneticPr fontId="2" type="noConversion"/>
  </si>
  <si>
    <t>設有電腦公式會自行計算</t>
    <phoneticPr fontId="2" type="noConversion"/>
  </si>
  <si>
    <t>匯款日期/支票票號</t>
    <phoneticPr fontId="2" type="noConversion"/>
  </si>
  <si>
    <t>B</t>
    <phoneticPr fontId="2" type="noConversion"/>
  </si>
  <si>
    <t>C</t>
    <phoneticPr fontId="2" type="noConversion"/>
  </si>
  <si>
    <t>計畫主持人：（簽章）</t>
    <phoneticPr fontId="2" type="noConversion"/>
  </si>
  <si>
    <t>製表：（簽章）</t>
    <phoneticPr fontId="2" type="noConversion"/>
  </si>
  <si>
    <t>計畫主持人：（簽章）</t>
    <phoneticPr fontId="2" type="noConversion"/>
  </si>
  <si>
    <t>審核：（簽章）</t>
    <phoneticPr fontId="2" type="noConversion"/>
  </si>
  <si>
    <t>會計科目(借方)</t>
    <phoneticPr fontId="2" type="noConversion"/>
  </si>
  <si>
    <t>會計科目(借方)</t>
    <phoneticPr fontId="2" type="noConversion"/>
  </si>
  <si>
    <t>七、專利申請費</t>
    <phoneticPr fontId="2" type="noConversion"/>
  </si>
  <si>
    <t>專利名稱</t>
    <phoneticPr fontId="2" type="noConversion"/>
  </si>
  <si>
    <t>申請國別</t>
    <phoneticPr fontId="2" type="noConversion"/>
  </si>
  <si>
    <t>國內</t>
    <phoneticPr fontId="2" type="noConversion"/>
  </si>
  <si>
    <t>國外</t>
    <phoneticPr fontId="2" type="noConversion"/>
  </si>
  <si>
    <t>本月新申請案件所發生費用</t>
    <phoneticPr fontId="2" type="noConversion"/>
  </si>
  <si>
    <t>本計畫新申請專利延續性費用</t>
    <phoneticPr fontId="2" type="noConversion"/>
  </si>
  <si>
    <t>O</t>
    <phoneticPr fontId="2" type="noConversion"/>
  </si>
  <si>
    <t>BBB</t>
    <phoneticPr fontId="2" type="noConversion"/>
  </si>
  <si>
    <t>本月新申請案件統計</t>
    <phoneticPr fontId="2" type="noConversion"/>
  </si>
  <si>
    <t>發票/收據編號</t>
    <phoneticPr fontId="2" type="noConversion"/>
  </si>
  <si>
    <t>發票/收據日期</t>
    <phoneticPr fontId="2" type="noConversion"/>
  </si>
  <si>
    <t>台灣</t>
    <phoneticPr fontId="2" type="noConversion"/>
  </si>
  <si>
    <t>美國</t>
    <phoneticPr fontId="2" type="noConversion"/>
  </si>
  <si>
    <t>執行情形</t>
    <phoneticPr fontId="2" type="noConversion"/>
  </si>
  <si>
    <t>發票日期</t>
    <phoneticPr fontId="2" type="noConversion"/>
  </si>
  <si>
    <t>發票編號</t>
    <phoneticPr fontId="2" type="noConversion"/>
  </si>
  <si>
    <t xml:space="preserve">
</t>
    <phoneticPr fontId="2" type="noConversion"/>
  </si>
  <si>
    <t>姓名</t>
    <phoneticPr fontId="2" type="noConversion"/>
  </si>
  <si>
    <t>合計</t>
    <phoneticPr fontId="2" type="noConversion"/>
  </si>
  <si>
    <t>專利名稱</t>
    <phoneticPr fontId="2" type="noConversion"/>
  </si>
  <si>
    <t>共同申請
單位數</t>
    <phoneticPr fontId="2" type="noConversion"/>
  </si>
  <si>
    <t>專利申請費
認列件數</t>
    <phoneticPr fontId="2" type="noConversion"/>
  </si>
  <si>
    <t>費用歸屬</t>
  </si>
  <si>
    <t>技術引進、委託研究及驗證費明細表</t>
    <phoneticPr fontId="2" type="noConversion"/>
  </si>
  <si>
    <t>對象</t>
    <phoneticPr fontId="2" type="noConversion"/>
  </si>
  <si>
    <t>項目名稱</t>
    <phoneticPr fontId="2" type="noConversion"/>
  </si>
  <si>
    <t>對照計畫書項目名稱</t>
    <phoneticPr fontId="2" type="noConversion"/>
  </si>
  <si>
    <t>付款期數</t>
    <phoneticPr fontId="2" type="noConversion"/>
  </si>
  <si>
    <t>匯款日期/支票票號</t>
    <phoneticPr fontId="2" type="noConversion"/>
  </si>
  <si>
    <t>對象</t>
    <phoneticPr fontId="2" type="noConversion"/>
  </si>
  <si>
    <t>項目名稱</t>
    <phoneticPr fontId="2" type="noConversion"/>
  </si>
  <si>
    <t>對照計畫書項目名稱</t>
    <phoneticPr fontId="2" type="noConversion"/>
  </si>
  <si>
    <t>付款期數</t>
    <phoneticPr fontId="2" type="noConversion"/>
  </si>
  <si>
    <t>驗證費</t>
    <phoneticPr fontId="2" type="noConversion"/>
  </si>
  <si>
    <t>測試驗證項目</t>
    <phoneticPr fontId="2" type="noConversion"/>
  </si>
  <si>
    <t>A</t>
    <phoneticPr fontId="2" type="noConversion"/>
  </si>
  <si>
    <t>G</t>
    <phoneticPr fontId="2" type="noConversion"/>
  </si>
  <si>
    <t>H</t>
    <phoneticPr fontId="2" type="noConversion"/>
  </si>
  <si>
    <t>J</t>
    <phoneticPr fontId="2" type="noConversion"/>
  </si>
  <si>
    <t xml:space="preserve"> </t>
    <phoneticPr fontId="2" type="noConversion"/>
  </si>
  <si>
    <t>減：其他(        )</t>
    <phoneticPr fontId="2" type="noConversion"/>
  </si>
  <si>
    <t>檢查2</t>
  </si>
  <si>
    <t>檢查1</t>
    <phoneticPr fontId="2" type="noConversion"/>
  </si>
  <si>
    <t>月報表1</t>
    <phoneticPr fontId="2" type="noConversion"/>
  </si>
  <si>
    <t>月報表2</t>
    <phoneticPr fontId="2" type="noConversion"/>
  </si>
  <si>
    <t>月報表3</t>
    <phoneticPr fontId="2" type="noConversion"/>
  </si>
  <si>
    <t>月報表4</t>
    <phoneticPr fontId="2" type="noConversion"/>
  </si>
  <si>
    <t>月報表5</t>
    <phoneticPr fontId="2" type="noConversion"/>
  </si>
  <si>
    <t>月報表6</t>
    <phoneticPr fontId="2" type="noConversion"/>
  </si>
  <si>
    <t>月報表7</t>
    <phoneticPr fontId="2" type="noConversion"/>
  </si>
  <si>
    <t>月報表8</t>
    <phoneticPr fontId="2" type="noConversion"/>
  </si>
  <si>
    <t>月報表9</t>
    <phoneticPr fontId="2" type="noConversion"/>
  </si>
  <si>
    <t>月報表10</t>
    <phoneticPr fontId="2" type="noConversion"/>
  </si>
  <si>
    <t>檢查3</t>
  </si>
  <si>
    <t>會計科目為研發費相關科目</t>
  </si>
  <si>
    <t>表格</t>
    <phoneticPr fontId="2" type="noConversion"/>
  </si>
  <si>
    <t>自我檢核</t>
    <phoneticPr fontId="2" type="noConversion"/>
  </si>
  <si>
    <t>是</t>
    <phoneticPr fontId="2" type="noConversion"/>
  </si>
  <si>
    <t>否(請再確認計畫規定)</t>
    <phoneticPr fontId="2" type="noConversion"/>
  </si>
  <si>
    <t>創新或研究發展人員人事費明細表</t>
    <phoneticPr fontId="2" type="noConversion"/>
  </si>
  <si>
    <t>所列報薪資與所提供薪資清冊相符</t>
    <phoneticPr fontId="2" type="noConversion"/>
  </si>
  <si>
    <t>所提供薪資清冊與銀行轉帳金額相符</t>
    <phoneticPr fontId="2" type="noConversion"/>
  </si>
  <si>
    <t>所列報薪資未與以聘用為條件自政府已領取補助款之薪資重複</t>
    <phoneticPr fontId="2" type="noConversion"/>
  </si>
  <si>
    <t>所列報薪資與扣繳憑單金額相比具合理性</t>
    <phoneticPr fontId="2" type="noConversion"/>
  </si>
  <si>
    <t>顧問、專家費明細表</t>
    <phoneticPr fontId="2" type="noConversion"/>
  </si>
  <si>
    <t>所列顧問人員均為計畫所核准之人員</t>
    <phoneticPr fontId="2" type="noConversion"/>
  </si>
  <si>
    <t>所列顧問費只含酬勞費</t>
    <phoneticPr fontId="2" type="noConversion"/>
  </si>
  <si>
    <t>所列顧問費已提供付款證明(付給顧問個人)</t>
    <phoneticPr fontId="2" type="noConversion"/>
  </si>
  <si>
    <t>所列報顧問、專家費與扣繳憑單金額相比具合理性</t>
    <phoneticPr fontId="2" type="noConversion"/>
  </si>
  <si>
    <t>所列報顧問費未與其他計畫發生重複</t>
    <phoneticPr fontId="2" type="noConversion"/>
  </si>
  <si>
    <t>消耗性器材及原材料費明細表</t>
    <phoneticPr fontId="2" type="noConversion"/>
  </si>
  <si>
    <t>會計科目為研發費相關科目</t>
    <phoneticPr fontId="2" type="noConversion"/>
  </si>
  <si>
    <t>所列報耗材未與其他計畫發生重複</t>
    <phoneticPr fontId="2" type="noConversion"/>
  </si>
  <si>
    <t>創新或研究發展設備使用費明細表</t>
    <phoneticPr fontId="2" type="noConversion"/>
  </si>
  <si>
    <t>新購設備發票/進口報單日期在計畫開始日之後</t>
    <phoneticPr fontId="2" type="noConversion"/>
  </si>
  <si>
    <t>所列報設備財產編號與財產目錄、計畫書相符</t>
    <phoneticPr fontId="2" type="noConversion"/>
  </si>
  <si>
    <t>設備投入比率與設備使用記錄相符或與其他分攤紀錄相符</t>
    <phoneticPr fontId="2" type="noConversion"/>
  </si>
  <si>
    <t>設備驗收入帳後才開始報支使用費</t>
    <phoneticPr fontId="2" type="noConversion"/>
  </si>
  <si>
    <t>創新或研究發展設備維護費明細表</t>
    <phoneticPr fontId="2" type="noConversion"/>
  </si>
  <si>
    <t>所列報維護費未與其他計畫發生重複</t>
    <phoneticPr fontId="2" type="noConversion"/>
  </si>
  <si>
    <t>對象為計畫核准之對象</t>
    <phoneticPr fontId="2" type="noConversion"/>
  </si>
  <si>
    <t>所列項目為計畫核准項目</t>
    <phoneticPr fontId="2" type="noConversion"/>
  </si>
  <si>
    <t>各分項所列金額未超出計畫核准各分項預算</t>
    <phoneticPr fontId="2" type="noConversion"/>
  </si>
  <si>
    <t>驗證費可提供驗證或測試報告</t>
    <phoneticPr fontId="2" type="noConversion"/>
  </si>
  <si>
    <t>專利申請費明細表</t>
    <phoneticPr fontId="2" type="noConversion"/>
  </si>
  <si>
    <t>專利申請人應至少包含提出專利申請費預算之執行單位；若受限於申請地區或所屬國當地法規，須由發明人提出申請，應提出該權利同意轉讓執行單位之證明。</t>
    <phoneticPr fontId="2" type="noConversion"/>
  </si>
  <si>
    <t>所列報專利未與其他計畫發生重複</t>
    <phoneticPr fontId="2" type="noConversion"/>
  </si>
  <si>
    <t>國內差旅費明細表</t>
    <phoneticPr fontId="2" type="noConversion"/>
  </si>
  <si>
    <t>出差人員均為計畫核准創新或研究發展人員</t>
    <phoneticPr fontId="2" type="noConversion"/>
  </si>
  <si>
    <t>所列報國內差旅費未與其他計畫發生重複</t>
    <phoneticPr fontId="2" type="noConversion"/>
  </si>
  <si>
    <t>所列報耗材項目未出現事務性用品</t>
    <phoneticPr fontId="2" type="noConversion"/>
  </si>
  <si>
    <t>專利申請補助費已依申請人數比例攤計(每一國內專利補助金額30,000元，國外專利補助100,000元，但需依申請人數平均分攤)</t>
    <phoneticPr fontId="2" type="noConversion"/>
  </si>
  <si>
    <t>顧問為自然人</t>
    <phoneticPr fontId="2" type="noConversion"/>
  </si>
  <si>
    <t>購入成本(不含營業稅)</t>
    <phoneticPr fontId="2" type="noConversion"/>
  </si>
  <si>
    <t>套數</t>
  </si>
  <si>
    <t>計畫開始日時之帳面價值</t>
    <phoneticPr fontId="2" type="noConversion"/>
  </si>
  <si>
    <t>每月攤提
使用費</t>
    <phoneticPr fontId="2" type="noConversion"/>
  </si>
  <si>
    <t>當月
投入比率(投入月數)</t>
    <phoneticPr fontId="2" type="noConversion"/>
  </si>
  <si>
    <t>應計入本計畫使用費</t>
  </si>
  <si>
    <t>取得日期  (驗收日期)</t>
    <phoneticPr fontId="2" type="noConversion"/>
  </si>
  <si>
    <t>專利申請費明細表</t>
    <phoneticPr fontId="2" type="noConversion"/>
  </si>
  <si>
    <t>所列報已有設備帳面價值與報稅財產目錄所計算截至計畫開始日前一日之未折減餘額相符</t>
    <phoneticPr fontId="2" type="noConversion"/>
  </si>
  <si>
    <t>註:1.上列自我檢核事項僅列出常見錯誤項目，現場查核係依據編列原則及查核準則，查核範圍包含但不限於上列項目。</t>
    <phoneticPr fontId="2" type="noConversion"/>
  </si>
  <si>
    <t>會計科目    (借方)</t>
    <phoneticPr fontId="2" type="noConversion"/>
  </si>
  <si>
    <t>發票金額所涵蓋之計費期間</t>
    <phoneticPr fontId="2" type="noConversion"/>
  </si>
  <si>
    <t>當月應分攤金額</t>
    <phoneticPr fontId="2" type="noConversion"/>
  </si>
  <si>
    <t>所列報耗材未含營業稅</t>
    <phoneticPr fontId="2" type="noConversion"/>
  </si>
  <si>
    <t>經費彙總及補助款、自籌款分攤計算表</t>
    <phoneticPr fontId="2" type="noConversion"/>
  </si>
  <si>
    <t>期初累計數</t>
    <phoneticPr fontId="2" type="noConversion"/>
  </si>
  <si>
    <t>期末累計數</t>
    <phoneticPr fontId="2" type="noConversion"/>
  </si>
  <si>
    <t>備註：</t>
    <phoneticPr fontId="2" type="noConversion"/>
  </si>
  <si>
    <t>5.該科目對特定項目另指定補助款與自籌款預算，請將上表格式以複製方式自行展開運用。</t>
    <phoneticPr fontId="2" type="noConversion"/>
  </si>
  <si>
    <t>2.可提領之金額為本月實支數分配中之補助款金額，且須於次月方可提領，即1月結算的可動支補助款需於2月才能提領，溢領會有罰款，請注意。</t>
    <phoneticPr fontId="2" type="noConversion"/>
  </si>
  <si>
    <t>4.預算數為全程預算，若有預算變更請填變更後預算數。</t>
    <phoneticPr fontId="2" type="noConversion"/>
  </si>
  <si>
    <t>職稱</t>
    <phoneticPr fontId="2" type="noConversion"/>
  </si>
  <si>
    <t>薪餉小計</t>
    <phoneticPr fontId="2" type="noConversion"/>
  </si>
  <si>
    <t>工程師</t>
    <phoneticPr fontId="2" type="noConversion"/>
  </si>
  <si>
    <t>經理</t>
    <phoneticPr fontId="2" type="noConversion"/>
  </si>
  <si>
    <t>顧問姓名</t>
    <phoneticPr fontId="2" type="noConversion"/>
  </si>
  <si>
    <t>內容</t>
    <phoneticPr fontId="2" type="noConversion"/>
  </si>
  <si>
    <t>顧問費計算方式</t>
    <phoneticPr fontId="2" type="noConversion"/>
  </si>
  <si>
    <t>錢六</t>
    <phoneticPr fontId="2" type="noConversion"/>
  </si>
  <si>
    <t>製表</t>
    <phoneticPr fontId="2" type="noConversion"/>
  </si>
  <si>
    <t>2.匯款日期／支票號碼，若以零用金支付請註明。</t>
    <phoneticPr fontId="2" type="noConversion"/>
  </si>
  <si>
    <t>4.會計科目為公司帳列科目(請填寫代號及科目名稱)。</t>
    <phoneticPr fontId="2" type="noConversion"/>
  </si>
  <si>
    <t>匯款日期/
支票票號</t>
    <phoneticPr fontId="2" type="noConversion"/>
  </si>
  <si>
    <t>發票/收據日期(領料單日期)</t>
    <phoneticPr fontId="2" type="noConversion"/>
  </si>
  <si>
    <t>發票/收據編號(領料單編號)</t>
    <phoneticPr fontId="2" type="noConversion"/>
  </si>
  <si>
    <r>
      <rPr>
        <sz val="12"/>
        <rFont val="微軟正黑體"/>
        <family val="2"/>
        <charset val="136"/>
      </rPr>
      <t>金額(不含可扣抵營業稅)</t>
    </r>
    <phoneticPr fontId="2" type="noConversion"/>
  </si>
  <si>
    <t>2.可扣抵之營業稅不得報支。</t>
    <phoneticPr fontId="2" type="noConversion"/>
  </si>
  <si>
    <t>4.如為自共通性材料領用，發票日期、發票號碼請改填寫領料單日期、領料單號碼，供應商及付款憑證欄則可空白。</t>
    <phoneticPr fontId="2" type="noConversion"/>
  </si>
  <si>
    <t>5.匯款日期／支票號碼，若以零用金支付請註明。</t>
    <phoneticPr fontId="2" type="noConversion"/>
  </si>
  <si>
    <t>設備使用費</t>
    <phoneticPr fontId="2" type="noConversion"/>
  </si>
  <si>
    <t>EDA Tool租金費用/專業軟體租金</t>
    <phoneticPr fontId="2" type="noConversion"/>
  </si>
  <si>
    <t>114.12.20-115.01.19</t>
    <phoneticPr fontId="2" type="noConversion"/>
  </si>
  <si>
    <t>115.01.20-115.02.19</t>
    <phoneticPr fontId="2" type="noConversion"/>
  </si>
  <si>
    <t>113.01.01-113.12.31</t>
    <phoneticPr fontId="2" type="noConversion"/>
  </si>
  <si>
    <t>金額(不含可扣抵營業稅)</t>
    <phoneticPr fontId="2" type="noConversion"/>
  </si>
  <si>
    <t>2.請將「已有設備」及「新增設備」分開填列。</t>
    <phoneticPr fontId="2" type="noConversion"/>
  </si>
  <si>
    <t>4.可扣抵之營業稅不得報支。</t>
    <phoneticPr fontId="2" type="noConversion"/>
  </si>
  <si>
    <t>第   期</t>
    <phoneticPr fontId="2" type="noConversion"/>
  </si>
  <si>
    <t>小       計</t>
  </si>
  <si>
    <t>姓名</t>
  </si>
  <si>
    <t>職稱</t>
  </si>
  <si>
    <t>出差期間</t>
  </si>
  <si>
    <t>地點</t>
  </si>
  <si>
    <t>事由</t>
  </si>
  <si>
    <t>機票</t>
  </si>
  <si>
    <t>車資</t>
  </si>
  <si>
    <t>住宿費</t>
  </si>
  <si>
    <t>日支費
(膳雜費)</t>
    <phoneticPr fontId="2" type="noConversion"/>
  </si>
  <si>
    <t>其他</t>
  </si>
  <si>
    <t>2.出差人員僅限本計畫所列研究發展人員(不含顧問及專家)。</t>
    <phoneticPr fontId="2" type="noConversion"/>
  </si>
  <si>
    <r>
      <t>發票/收據日期</t>
    </r>
    <r>
      <rPr>
        <sz val="12"/>
        <rFont val="Times New Roman"/>
        <family val="1"/>
      </rPr>
      <t/>
    </r>
    <phoneticPr fontId="2" type="noConversion"/>
  </si>
  <si>
    <r>
      <t>發票/收據編號</t>
    </r>
    <r>
      <rPr>
        <sz val="12"/>
        <rFont val="Times New Roman"/>
        <family val="1"/>
      </rPr>
      <t/>
    </r>
    <phoneticPr fontId="2" type="noConversion"/>
  </si>
  <si>
    <t>5.匯款日期/支票號碼，若以零用金支付請註明。</t>
    <phoneticPr fontId="2" type="noConversion"/>
  </si>
  <si>
    <t>憑證已加蓋計畫專用章</t>
    <phoneticPr fontId="2" type="noConversion"/>
  </si>
  <si>
    <t>發票/收據日期、領料單日期在專案計畫核准執行期間內</t>
    <phoneticPr fontId="2" type="noConversion"/>
  </si>
  <si>
    <t>發票/收據日期在專案計畫核准執行期間內</t>
    <phoneticPr fontId="2" type="noConversion"/>
  </si>
  <si>
    <t>所列金額未超出計畫核准執行期間應分攤金額</t>
    <phoneticPr fontId="2" type="noConversion"/>
  </si>
  <si>
    <t>專利申請日在專案計畫核准執行期間內</t>
    <phoneticPr fontId="2" type="noConversion"/>
  </si>
  <si>
    <t>費用憑證日期應在專案計畫核准執行期間內</t>
    <phoneticPr fontId="2" type="noConversion"/>
  </si>
  <si>
    <t>憑證日期在專案計畫核准執行期間內</t>
    <phoneticPr fontId="2" type="noConversion"/>
  </si>
  <si>
    <t>專利若主張優先權，該優先權日期在計畫核准執行期間內</t>
    <phoneticPr fontId="2" type="noConversion"/>
  </si>
  <si>
    <t>3.期中經費查核不論是否有調整數，請勿更改期初數。</t>
    <phoneticPr fontId="2" type="noConversion"/>
  </si>
  <si>
    <t>全  程  預  算  數 ( 變 更 後 預 算 數 )</t>
    <phoneticPr fontId="2" type="noConversion"/>
  </si>
  <si>
    <t>本  期  實  支  數</t>
    <phoneticPr fontId="2" type="noConversion"/>
  </si>
  <si>
    <t>期  末  累  計  實  支  數  分  配</t>
    <phoneticPr fontId="2" type="noConversion"/>
  </si>
  <si>
    <t>期  初  累  計  實  支  數  分  配</t>
    <phoneticPr fontId="2" type="noConversion"/>
  </si>
  <si>
    <t>本  月  實  支  數  分  配</t>
    <phoneticPr fontId="2" type="noConversion"/>
  </si>
  <si>
    <t>補 助 款</t>
    <phoneticPr fontId="2" type="noConversion"/>
  </si>
  <si>
    <t>自 籌 款</t>
    <phoneticPr fontId="2" type="noConversion"/>
  </si>
  <si>
    <t>合 計 數</t>
    <phoneticPr fontId="2" type="noConversion"/>
  </si>
  <si>
    <t>金額單位：新台幣元</t>
    <phoneticPr fontId="2" type="noConversion"/>
  </si>
  <si>
    <t>小           計</t>
    <phoneticPr fontId="2" type="noConversion"/>
  </si>
  <si>
    <t>1.已有設備</t>
    <phoneticPr fontId="2" type="noConversion"/>
  </si>
  <si>
    <t>2.新購設備</t>
    <phoneticPr fontId="2" type="noConversion"/>
  </si>
  <si>
    <t>3.EDA Tool租金費用/專業軟體租金</t>
    <phoneticPr fontId="2" type="noConversion"/>
  </si>
  <si>
    <t>4.雲端設備租賃費</t>
    <phoneticPr fontId="2" type="noConversion"/>
  </si>
  <si>
    <t>1.國內專利</t>
    <phoneticPr fontId="2" type="noConversion"/>
  </si>
  <si>
    <t>2.國外專利</t>
    <phoneticPr fontId="2" type="noConversion"/>
  </si>
  <si>
    <t>應計入本計畫之薪餉</t>
    <phoneticPr fontId="2" type="noConversion"/>
  </si>
  <si>
    <t>計畫認列加班費</t>
    <phoneticPr fontId="2" type="noConversion"/>
  </si>
  <si>
    <t>應計入本計畫之薪資</t>
    <phoneticPr fontId="2" type="noConversion"/>
  </si>
  <si>
    <t>減：其他(        )</t>
  </si>
  <si>
    <t>進口日期
(或發票日期)</t>
    <phoneticPr fontId="2" type="noConversion"/>
  </si>
  <si>
    <t>金額單位：新台幣元</t>
  </si>
  <si>
    <t>2.可扣抵或可比例扣抵之營業稅不得報支。</t>
  </si>
  <si>
    <t>簽章：</t>
    <phoneticPr fontId="2" type="noConversion"/>
  </si>
  <si>
    <t>指簽名或蓋章</t>
    <phoneticPr fontId="2" type="noConversion"/>
  </si>
  <si>
    <t>提醒：</t>
    <phoneticPr fontId="2" type="noConversion"/>
  </si>
  <si>
    <t>查帳時只印列印有數字的會計月報，並加蓋計畫專章</t>
    <phoneticPr fontId="2" type="noConversion"/>
  </si>
  <si>
    <t>簽名(親簽)：</t>
    <phoneticPr fontId="2" type="noConversion"/>
  </si>
  <si>
    <t>需當事人簽名，不能蓋章</t>
    <phoneticPr fontId="2" type="noConversion"/>
  </si>
  <si>
    <t>付款支票兌現或匯款日期在專案計畫核准執行期間起日至結束日3個月內</t>
    <phoneticPr fontId="2" type="noConversion"/>
  </si>
  <si>
    <t>提醒您注意</t>
    <phoneticPr fontId="2" type="noConversion"/>
  </si>
  <si>
    <t>提醒您注意</t>
    <phoneticPr fontId="2" type="noConversion"/>
  </si>
  <si>
    <r>
      <t>本計畫投入比率</t>
    </r>
    <r>
      <rPr>
        <sz val="9.35"/>
        <color indexed="30"/>
        <rFont val="微軟正黑體"/>
        <family val="2"/>
        <charset val="136"/>
      </rPr>
      <t>(人月)</t>
    </r>
    <phoneticPr fontId="2" type="noConversion"/>
  </si>
  <si>
    <t>伙食費</t>
    <phoneticPr fontId="2" type="noConversion"/>
  </si>
  <si>
    <t>當月獎金</t>
    <phoneticPr fontId="2" type="noConversion"/>
  </si>
  <si>
    <t>D</t>
    <phoneticPr fontId="2" type="noConversion"/>
  </si>
  <si>
    <t>E</t>
    <phoneticPr fontId="2" type="noConversion"/>
  </si>
  <si>
    <t>請假扣款</t>
    <phoneticPr fontId="2" type="noConversion"/>
  </si>
  <si>
    <r>
      <t>已報支其他計畫比率</t>
    </r>
    <r>
      <rPr>
        <sz val="9.35"/>
        <color indexed="30"/>
        <rFont val="微軟正黑體"/>
        <family val="2"/>
        <charset val="136"/>
      </rPr>
      <t>(人月)</t>
    </r>
    <phoneticPr fontId="2" type="noConversion"/>
  </si>
  <si>
    <t>以聘用為條件自政府領取補助</t>
    <phoneticPr fontId="2" type="noConversion"/>
  </si>
  <si>
    <t>F=A+B+C-D-E</t>
    <phoneticPr fontId="2" type="noConversion"/>
  </si>
  <si>
    <t>K=I+J</t>
    <phoneticPr fontId="2" type="noConversion"/>
  </si>
  <si>
    <t>2.所列職稱係其在公司所擔任之職務，例如研發部經理。</t>
    <phoneticPr fontId="2" type="noConversion"/>
  </si>
  <si>
    <t>3.可列入計畫之薪資，包含以貨幣給付之本薪、主管加給、職務加給、專業津貼、加班費、免稅伙食費，及計畫期間內實際發放之各類獎金等，惟不含公司負擔之退休金、退職金、資遣費及勞健保費等。</t>
    <phoneticPr fontId="2" type="noConversion"/>
  </si>
  <si>
    <t>4.若同時執行政府其他補助或輔導計畫，已列入該計畫之工時，不得列為本計畫工時。</t>
    <phoneticPr fontId="2" type="noConversion"/>
  </si>
  <si>
    <t>5.報支金額(加計其他專案薪資)超出實際薪資金額，請自減:其他(    )扣除，並註明原因。</t>
    <phoneticPr fontId="2" type="noConversion"/>
  </si>
  <si>
    <t>各類薪資總計</t>
    <phoneticPr fontId="2" type="noConversion"/>
  </si>
  <si>
    <t xml:space="preserve">      年      月</t>
    <phoneticPr fontId="2" type="noConversion"/>
  </si>
  <si>
    <t>3.會計科目為公司帳列科目(請填寫代號及科目名稱)。</t>
    <phoneticPr fontId="2" type="noConversion"/>
  </si>
  <si>
    <t>4.可認列之顧問、專家費，若採按月計酬者，以不超過計畫執行期間依據權責基礎所負擔之費用。</t>
    <phoneticPr fontId="2" type="noConversion"/>
  </si>
  <si>
    <t>1.本表請每月填寫，加蓋審核人、製表人私章。</t>
    <phoneticPr fontId="2" type="noConversion"/>
  </si>
  <si>
    <t>已有設備使用費～感測與網路通訊暨資訊處理設備及電子計算機及其周邊設備</t>
    <phoneticPr fontId="2" type="noConversion"/>
  </si>
  <si>
    <t>新購設備使用費～一般研發設備</t>
    <phoneticPr fontId="2" type="noConversion"/>
  </si>
  <si>
    <t>已有設備使用費～ 一般研發設備</t>
    <phoneticPr fontId="2" type="noConversion"/>
  </si>
  <si>
    <t>DDD</t>
    <phoneticPr fontId="2" type="noConversion"/>
  </si>
  <si>
    <t>新購設備使用費～感測與網路通訊暨資訊處理設備及電子計算機及其周邊設備</t>
    <phoneticPr fontId="2" type="noConversion"/>
  </si>
  <si>
    <t>財產編號</t>
    <phoneticPr fontId="2" type="noConversion"/>
  </si>
  <si>
    <t>已報支其他計畫比率(月數)</t>
    <phoneticPr fontId="2" type="noConversion"/>
  </si>
  <si>
    <t>1.本表請每月填寫。</t>
    <phoneticPr fontId="2" type="noConversion"/>
  </si>
  <si>
    <t>2.可扣抵之營業稅不得報支。</t>
    <phoneticPr fontId="2" type="noConversion"/>
  </si>
  <si>
    <t xml:space="preserve">
2.請將「已有設備」、「新增設備」應分開填列。 </t>
    <phoneticPr fontId="2" type="noConversion"/>
  </si>
  <si>
    <t>雲端、頻寬租賃費</t>
    <phoneticPr fontId="2" type="noConversion"/>
  </si>
  <si>
    <t>3.在計畫開始日(含)後購入之設備為新設備，購入日期國內採購依統一發票日期，國外採購以進口報單上之進口日期為依據。</t>
    <phoneticPr fontId="2" type="noConversion"/>
  </si>
  <si>
    <t>3.採資本租賃者應以設備採購方式編列使用費。</t>
    <phoneticPr fontId="2" type="noConversion"/>
  </si>
  <si>
    <t>4.若同時執行政府其他補助或輔導計畫，已列入該計畫之使用比率，不得重複報支於本專案。</t>
    <phoneticPr fontId="2" type="noConversion"/>
  </si>
  <si>
    <t>EDA Tool租金費用/專業軟體租金/雲端、頻寬租賃費</t>
    <phoneticPr fontId="2" type="noConversion"/>
  </si>
  <si>
    <t>3.設備名稱應與設備使用費所列相同。</t>
    <phoneticPr fontId="2" type="noConversion"/>
  </si>
  <si>
    <t>6.未報支設備使用費之設備項目不得報支設備維護費。</t>
    <phoneticPr fontId="2" type="noConversion"/>
  </si>
  <si>
    <t>7.簽訂維護費合約之設備維護費係以當月該設備投入比率計算其應分攤之維護費。</t>
    <phoneticPr fontId="2" type="noConversion"/>
  </si>
  <si>
    <t>5.會計科目為公司帳列科目(請填寫代號及科目名稱)。</t>
    <phoneticPr fontId="2" type="noConversion"/>
  </si>
  <si>
    <t>8.未簽訂長期維護合約之設備，每ㄧ設備列報之維護費未超過上限(上限=設備成本金額(含增添及改良)×0.2/12×全程該設備投入月數)</t>
    <phoneticPr fontId="2" type="noConversion"/>
  </si>
  <si>
    <t>9.維修工資限取得外來憑證。</t>
    <phoneticPr fontId="2" type="noConversion"/>
  </si>
  <si>
    <t>10.匯款日期／支票號碼，若以零用金支付請註明。</t>
    <phoneticPr fontId="2" type="noConversion"/>
  </si>
  <si>
    <t>3.請依技術引進、委託研究、驗證費請分別填寫。</t>
    <phoneticPr fontId="2" type="noConversion"/>
  </si>
  <si>
    <t>5.會計科目為公司帳列科目(應列入研發費)。</t>
    <phoneticPr fontId="2" type="noConversion"/>
  </si>
  <si>
    <t>4.技術引進、委託研究、驗證對象應與計畫書所核定者一致或經變更同意。</t>
    <phoneticPr fontId="2" type="noConversion"/>
  </si>
  <si>
    <t>6.匯款日期／支票號碼，若以零用金支付請註明。</t>
    <phoneticPr fontId="2" type="noConversion"/>
  </si>
  <si>
    <t>7.報支本表各項費用至遲應於計畫核定開發期間結束日起算3個月內完成付款(計畫開發期間結束日當日不計入3個月的期限)，並於經費查核前舉證該款項已確實付款成功。</t>
    <phoneticPr fontId="2" type="noConversion"/>
  </si>
  <si>
    <t>3.可扣抵或可比例扣抵之營業稅不得報支。</t>
    <phoneticPr fontId="2" type="noConversion"/>
  </si>
  <si>
    <t>3. 所稱專利申請費係指計畫執行單位於計畫執行期間內，申請各類型專利（例如發明、新型、設計專利）於申請至領證各階段所發生之相關費用。</t>
    <phoneticPr fontId="2" type="noConversion"/>
  </si>
  <si>
    <t>列報人員均為計畫所核准之人員</t>
  </si>
  <si>
    <t>列報薪資項目符合規定</t>
    <phoneticPr fontId="2" type="noConversion"/>
  </si>
  <si>
    <t>所列報各項費用金額未含營業稅</t>
    <phoneticPr fontId="2" type="noConversion"/>
  </si>
  <si>
    <t>所列報賃費已按照租期月數及專案使用比率分攤</t>
    <phoneticPr fontId="2" type="noConversion"/>
  </si>
  <si>
    <t>已簽訂長期維護契約維護費報支已依月數及投入比率分攤(設備月數未超出所維修設備投入月數)</t>
    <phoneticPr fontId="2" type="noConversion"/>
  </si>
  <si>
    <t>未簽訂長期維護合約之設備，每ㄧ設備列報之維護費未超過上限(上限=設備成本金額(含增添及改良)×0.2/12×全程該設備投入月數</t>
    <phoneticPr fontId="2" type="noConversion"/>
  </si>
  <si>
    <t>有寫研究紀錄簿</t>
    <phoneticPr fontId="2" type="noConversion"/>
  </si>
  <si>
    <t>一般設備跟測與網路通訊暨資訊處理設備及電子計算機及其周邊設備分類正確</t>
    <phoneticPr fontId="2" type="noConversion"/>
  </si>
  <si>
    <t>設備使用比率與其他計畫發生重複</t>
    <phoneticPr fontId="2" type="noConversion"/>
  </si>
  <si>
    <t>投入比率未與其他計畫發生重複列報</t>
    <phoneticPr fontId="2" type="noConversion"/>
  </si>
  <si>
    <t>預算科目</t>
    <phoneticPr fontId="2" type="noConversion"/>
  </si>
  <si>
    <t>不可補助科目費用明細</t>
    <phoneticPr fontId="2" type="noConversion"/>
  </si>
  <si>
    <t>摘要</t>
    <phoneticPr fontId="2" type="noConversion"/>
  </si>
  <si>
    <t>2.會計科目為公司帳列科目(請填寫代號及科目名稱)。</t>
    <phoneticPr fontId="2" type="noConversion"/>
  </si>
  <si>
    <t>3.可扣抵之營業稅不得報支。</t>
    <phoneticPr fontId="2" type="noConversion"/>
  </si>
  <si>
    <t>6.所領用或消耗之消耗性器材及原材料費因產生之計畫樣品、產製品或下腳料於計畫核准執行期間內出售或提供試用所產生之收入，應自專案之消耗性器材及原材料費中扣除。</t>
    <phoneticPr fontId="2" type="noConversion"/>
  </si>
  <si>
    <t>7.所列報之原料、物料、消耗性器材應為專案計畫所需，若列入在製品、製成品成本內者，不予認定。</t>
    <phoneticPr fontId="2" type="noConversion"/>
  </si>
  <si>
    <t>8.領用自製之在製品或製成品作為專案計畫使用，僅得報支內含之原料、物料成本，不含人工成本及製造費用。</t>
    <phoneticPr fontId="2" type="noConversion"/>
  </si>
  <si>
    <t>六、國內差旅費</t>
    <phoneticPr fontId="2" type="noConversion"/>
  </si>
  <si>
    <t>可補助項目</t>
    <phoneticPr fontId="2" type="noConversion"/>
  </si>
  <si>
    <t>可補助項目合計</t>
    <phoneticPr fontId="2" type="noConversion"/>
  </si>
  <si>
    <t>不可補助項目</t>
    <phoneticPr fontId="2" type="noConversion"/>
  </si>
  <si>
    <t>計畫總經費</t>
    <phoneticPr fontId="2" type="noConversion"/>
  </si>
  <si>
    <t>檢查4</t>
    <phoneticPr fontId="2" type="noConversion"/>
  </si>
  <si>
    <t>檢查5</t>
  </si>
  <si>
    <t>檢查6</t>
  </si>
  <si>
    <t>6.本表請每月填寫，加蓋計畫主持人、製表人私章，並應加蓋計畫專用章。</t>
    <phoneticPr fontId="2" type="noConversion"/>
  </si>
  <si>
    <t>1.本期實支數之期初累計數自零起計，次月則為前一個月之期末數(不分年度)。</t>
    <phoneticPr fontId="2" type="noConversion"/>
  </si>
  <si>
    <t>I=F*H</t>
    <phoneticPr fontId="2" type="noConversion"/>
  </si>
  <si>
    <t>五、無形資產引進、委託研究或驗證費</t>
    <phoneticPr fontId="2" type="noConversion"/>
  </si>
  <si>
    <t>1.無形資產引進</t>
    <phoneticPr fontId="2" type="noConversion"/>
  </si>
  <si>
    <t>2.委託研究</t>
    <phoneticPr fontId="2" type="noConversion"/>
  </si>
  <si>
    <t>3.驗證費</t>
    <phoneticPr fontId="2" type="noConversion"/>
  </si>
  <si>
    <t>一、創新或研究發展人員之人事費</t>
    <phoneticPr fontId="2" type="noConversion"/>
  </si>
  <si>
    <t>1.創新或研究發展人員</t>
    <phoneticPr fontId="2" type="noConversion"/>
  </si>
  <si>
    <t>2.顧問、專家</t>
    <phoneticPr fontId="2" type="noConversion"/>
  </si>
  <si>
    <t>三、創新或研究發展設備使用費</t>
    <phoneticPr fontId="2" type="noConversion"/>
  </si>
  <si>
    <t>四、創新或研究發展設備維護費</t>
    <phoneticPr fontId="2" type="noConversion"/>
  </si>
  <si>
    <t>無形資產引進</t>
    <phoneticPr fontId="2" type="noConversion"/>
  </si>
  <si>
    <t>委託研究</t>
    <phoneticPr fontId="2" type="noConversion"/>
  </si>
  <si>
    <t>無形資產引進、委託研究或驗證費明細表</t>
    <phoneticPr fontId="2" type="noConversion"/>
  </si>
  <si>
    <t>4.汽機車所發生之油資、油資補貼及國外差旅費請報支於不可補助項目。</t>
    <phoneticPr fontId="2" type="noConversion"/>
  </si>
  <si>
    <t>創新或研究發展設備維護費明細表</t>
    <phoneticPr fontId="2" type="noConversion"/>
  </si>
  <si>
    <t>創新或研究發展設備使用費明細表</t>
    <phoneticPr fontId="2" type="noConversion"/>
  </si>
  <si>
    <r>
      <t xml:space="preserve">   創新或研究發展人員薪資明細表</t>
    </r>
    <r>
      <rPr>
        <b/>
        <sz val="13"/>
        <rFont val="Times New Roman"/>
        <family val="1"/>
      </rPr>
      <t/>
    </r>
    <phoneticPr fontId="2" type="noConversion"/>
  </si>
  <si>
    <t>補助款已撥款數(累計)</t>
    <phoneticPr fontId="2" type="noConversion"/>
  </si>
  <si>
    <t>動支率(累計)</t>
    <phoneticPr fontId="2" type="noConversion"/>
  </si>
  <si>
    <t>檢查7</t>
  </si>
  <si>
    <t>補助款結餘</t>
    <phoneticPr fontId="2" type="noConversion"/>
  </si>
  <si>
    <t>1.本表請每月填寫，加蓋計畫主持人、製表人私章，並應加蓋計畫專章。</t>
    <phoneticPr fontId="2" type="noConversion"/>
  </si>
  <si>
    <t>1.本表請每月填寫，加蓋計畫主持人、製表人私章，並應加蓋計畫專章。</t>
    <phoneticPr fontId="2" type="noConversion"/>
  </si>
  <si>
    <t>傳票摘要欄或專案欄有註明"A+早創計畫"之字樣</t>
  </si>
  <si>
    <r>
      <rPr>
        <sz val="12"/>
        <color theme="1"/>
        <rFont val="微軟正黑體"/>
        <family val="2"/>
        <charset val="136"/>
      </rPr>
      <t>金額(不含可扣抵營業稅)</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</si>
</sst>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76" formatCode="_-* #,##0_-;\-* #,##0_-;_-* &quot;-&quot;??_-;_-@_-"/>
    <numFmt numFmtId="177" formatCode="#,##0_ "/>
    <numFmt numFmtId="178" formatCode="#,##0_);[Red]\(#,##0\)"/>
    <numFmt numFmtId="179" formatCode="_-* #,##0.00000_-;\-* #,##0.00000_-;_-* &quot;-&quot;??_-;_-@_-"/>
    <numFmt numFmtId="180" formatCode="0.00000"/>
    <numFmt numFmtId="181" formatCode="#,##0.0000_ "/>
    <numFmt numFmtId="182" formatCode="#,##0.000000_ "/>
    <numFmt numFmtId="183" formatCode="#,##0.00_);[Red]\(#,##0.00\)"/>
    <numFmt numFmtId="184" formatCode="0_ "/>
  </numFmts>
  <fonts count="42">
    <font>
      <sz val="12"/>
      <name val="新細明體"/>
      <family val="1"/>
      <charset val="136"/>
    </font>
    <font>
      <sz val="12"/>
      <name val="新細明體"/>
      <family val="1"/>
      <charset val="136"/>
    </font>
    <font>
      <sz val="9"/>
      <name val="新細明體"/>
      <family val="1"/>
      <charset val="136"/>
    </font>
    <font>
      <sz val="12"/>
      <name val="Times New Roman"/>
      <family val="1"/>
    </font>
    <font>
      <b/>
      <sz val="13"/>
      <name val="Times New Roman"/>
      <family val="1"/>
    </font>
    <font>
      <sz val="9"/>
      <color indexed="81"/>
      <name val="新細明體"/>
      <family val="1"/>
      <charset val="136"/>
    </font>
    <font>
      <b/>
      <sz val="9"/>
      <color indexed="81"/>
      <name val="Tahoma"/>
      <family val="2"/>
    </font>
    <font>
      <b/>
      <sz val="9"/>
      <color indexed="81"/>
      <name val="細明體"/>
      <family val="3"/>
      <charset val="136"/>
    </font>
    <font>
      <sz val="9"/>
      <color indexed="81"/>
      <name val="細明體"/>
      <family val="3"/>
      <charset val="136"/>
    </font>
    <font>
      <sz val="9"/>
      <color indexed="81"/>
      <name val="Tahoma"/>
      <family val="2"/>
    </font>
    <font>
      <sz val="12"/>
      <name val="微軟正黑體"/>
      <family val="2"/>
      <charset val="136"/>
    </font>
    <font>
      <b/>
      <sz val="12"/>
      <name val="微軟正黑體"/>
      <family val="2"/>
      <charset val="136"/>
    </font>
    <font>
      <b/>
      <sz val="13"/>
      <name val="微軟正黑體"/>
      <family val="2"/>
      <charset val="136"/>
    </font>
    <font>
      <sz val="14"/>
      <name val="微軟正黑體"/>
      <family val="2"/>
      <charset val="136"/>
    </font>
    <font>
      <sz val="11"/>
      <name val="微軟正黑體"/>
      <family val="2"/>
      <charset val="136"/>
    </font>
    <font>
      <sz val="10"/>
      <name val="微軟正黑體"/>
      <family val="2"/>
      <charset val="136"/>
    </font>
    <font>
      <sz val="9"/>
      <name val="微軟正黑體"/>
      <family val="2"/>
      <charset val="136"/>
    </font>
    <font>
      <sz val="9"/>
      <color indexed="10"/>
      <name val="微軟正黑體"/>
      <family val="2"/>
      <charset val="136"/>
    </font>
    <font>
      <b/>
      <sz val="12"/>
      <color indexed="10"/>
      <name val="微軟正黑體"/>
      <family val="2"/>
      <charset val="136"/>
    </font>
    <font>
      <sz val="12"/>
      <color indexed="8"/>
      <name val="微軟正黑體"/>
      <family val="2"/>
      <charset val="136"/>
    </font>
    <font>
      <b/>
      <sz val="14"/>
      <name val="微軟正黑體"/>
      <family val="2"/>
      <charset val="136"/>
    </font>
    <font>
      <b/>
      <sz val="10"/>
      <name val="微軟正黑體"/>
      <family val="2"/>
      <charset val="136"/>
    </font>
    <font>
      <sz val="10"/>
      <color indexed="8"/>
      <name val="微軟正黑體"/>
      <family val="2"/>
      <charset val="136"/>
    </font>
    <font>
      <sz val="12"/>
      <color indexed="81"/>
      <name val="微軟正黑體"/>
      <family val="2"/>
      <charset val="136"/>
    </font>
    <font>
      <b/>
      <sz val="11"/>
      <color indexed="81"/>
      <name val="微軟正黑體"/>
      <family val="2"/>
      <charset val="136"/>
    </font>
    <font>
      <sz val="9.35"/>
      <color indexed="30"/>
      <name val="微軟正黑體"/>
      <family val="2"/>
      <charset val="136"/>
    </font>
    <font>
      <sz val="12"/>
      <color indexed="61"/>
      <name val="微軟正黑體"/>
      <family val="2"/>
      <charset val="136"/>
    </font>
    <font>
      <sz val="9"/>
      <color rgb="FFFF0000"/>
      <name val="微軟正黑體"/>
      <family val="2"/>
      <charset val="136"/>
    </font>
    <font>
      <sz val="10"/>
      <color rgb="FFFF0000"/>
      <name val="微軟正黑體"/>
      <family val="2"/>
      <charset val="136"/>
    </font>
    <font>
      <b/>
      <sz val="10"/>
      <color indexed="10"/>
      <name val="微軟正黑體"/>
      <family val="2"/>
      <charset val="136"/>
    </font>
    <font>
      <b/>
      <sz val="9"/>
      <color rgb="FFFF0000"/>
      <name val="微軟正黑體"/>
      <family val="2"/>
      <charset val="136"/>
    </font>
    <font>
      <sz val="12"/>
      <color theme="1"/>
      <name val="微軟正黑體"/>
      <family val="2"/>
      <charset val="136"/>
    </font>
    <font>
      <sz val="9"/>
      <color theme="1"/>
      <name val="微軟正黑體"/>
      <family val="2"/>
      <charset val="136"/>
    </font>
    <font>
      <b/>
      <sz val="12"/>
      <color theme="1"/>
      <name val="微軟正黑體"/>
      <family val="2"/>
      <charset val="136"/>
    </font>
    <font>
      <sz val="10"/>
      <color theme="1"/>
      <name val="微軟正黑體"/>
      <family val="2"/>
      <charset val="136"/>
    </font>
    <font>
      <b/>
      <sz val="13"/>
      <color theme="1"/>
      <name val="微軟正黑體"/>
      <family val="2"/>
      <charset val="136"/>
    </font>
    <font>
      <sz val="11"/>
      <color theme="1"/>
      <name val="微軟正黑體"/>
      <family val="2"/>
      <charset val="136"/>
    </font>
    <font>
      <b/>
      <sz val="10"/>
      <color theme="1"/>
      <name val="微軟正黑體"/>
      <family val="2"/>
      <charset val="136"/>
    </font>
    <font>
      <sz val="14"/>
      <color theme="1"/>
      <name val="微軟正黑體"/>
      <family val="2"/>
      <charset val="136"/>
    </font>
    <font>
      <b/>
      <sz val="11"/>
      <color theme="1"/>
      <name val="微軟正黑體"/>
      <family val="2"/>
      <charset val="136"/>
    </font>
    <font>
      <sz val="8"/>
      <color theme="1"/>
      <name val="微軟正黑體"/>
      <family val="2"/>
      <charset val="136"/>
    </font>
    <font>
      <sz val="12"/>
      <color theme="1"/>
      <name val="新細明體"/>
      <family val="1"/>
      <charset val="136"/>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5"/>
        <bgColor indexed="64"/>
      </patternFill>
    </fill>
    <fill>
      <patternFill patternType="solid">
        <fgColor indexed="40"/>
        <bgColor indexed="64"/>
      </patternFill>
    </fill>
    <fill>
      <patternFill patternType="solid">
        <fgColor indexed="46"/>
        <bgColor indexed="64"/>
      </patternFill>
    </fill>
    <fill>
      <patternFill patternType="solid">
        <fgColor indexed="44"/>
        <bgColor indexed="64"/>
      </patternFill>
    </fill>
    <fill>
      <patternFill patternType="solid">
        <fgColor indexed="41"/>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rgb="FF00FFFF"/>
        <bgColor indexed="64"/>
      </patternFill>
    </fill>
    <fill>
      <patternFill patternType="solid">
        <fgColor rgb="FF66CCFF"/>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diagonal/>
    </border>
    <border>
      <left/>
      <right style="thin">
        <color indexed="64"/>
      </right>
      <top/>
      <bottom/>
      <diagonal/>
    </border>
    <border>
      <left style="thin">
        <color indexed="64"/>
      </left>
      <right style="double">
        <color indexed="64"/>
      </right>
      <top/>
      <bottom style="hair">
        <color indexed="64"/>
      </bottom>
      <diagonal/>
    </border>
    <border>
      <left style="thin">
        <color indexed="64"/>
      </left>
      <right style="double">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medium">
        <color indexed="64"/>
      </top>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medium">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double">
        <color indexed="64"/>
      </top>
      <bottom style="hair">
        <color indexed="64"/>
      </bottom>
      <diagonal/>
    </border>
    <border>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double">
        <color indexed="64"/>
      </right>
      <top/>
      <bottom style="medium">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diagonal/>
    </border>
    <border>
      <left/>
      <right style="medium">
        <color indexed="64"/>
      </right>
      <top/>
      <bottom style="hair">
        <color indexed="64"/>
      </bottom>
      <diagonal/>
    </border>
    <border>
      <left/>
      <right style="thin">
        <color indexed="64"/>
      </right>
      <top style="double">
        <color indexed="64"/>
      </top>
      <bottom/>
      <diagonal/>
    </border>
    <border>
      <left style="medium">
        <color indexed="64"/>
      </left>
      <right/>
      <top style="thin">
        <color indexed="64"/>
      </top>
      <bottom style="thin">
        <color indexed="64"/>
      </bottom>
      <diagonal/>
    </border>
    <border>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double">
        <color indexed="64"/>
      </right>
      <top style="double">
        <color indexed="64"/>
      </top>
      <bottom/>
      <diagonal/>
    </border>
    <border>
      <left style="thin">
        <color indexed="64"/>
      </left>
      <right style="medium">
        <color indexed="64"/>
      </right>
      <top style="double">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alignment vertical="center"/>
    </xf>
  </cellStyleXfs>
  <cellXfs count="617">
    <xf numFmtId="0" fontId="0" fillId="0" borderId="0" xfId="0"/>
    <xf numFmtId="0" fontId="10" fillId="0" borderId="0" xfId="0" applyFont="1"/>
    <xf numFmtId="0" fontId="16" fillId="0" borderId="0" xfId="0" applyFont="1"/>
    <xf numFmtId="0" fontId="10" fillId="0" borderId="0" xfId="0" applyFont="1" applyAlignment="1">
      <alignment vertical="center"/>
    </xf>
    <xf numFmtId="177" fontId="10" fillId="0" borderId="0" xfId="0" applyNumberFormat="1" applyFont="1" applyAlignment="1">
      <alignment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wrapText="1"/>
    </xf>
    <xf numFmtId="0" fontId="10" fillId="0" borderId="20" xfId="0" applyFont="1" applyBorder="1" applyAlignment="1">
      <alignment horizontal="center" vertical="center"/>
    </xf>
    <xf numFmtId="0" fontId="10" fillId="0" borderId="20" xfId="0" quotePrefix="1" applyFont="1" applyBorder="1" applyAlignment="1">
      <alignment horizontal="center" vertical="center"/>
    </xf>
    <xf numFmtId="176" fontId="10" fillId="0" borderId="0" xfId="1" applyNumberFormat="1" applyFont="1" applyBorder="1" applyAlignment="1">
      <alignment vertical="center"/>
    </xf>
    <xf numFmtId="0" fontId="10" fillId="0" borderId="22" xfId="0" applyFont="1" applyBorder="1" applyAlignment="1">
      <alignment horizontal="center" vertical="center"/>
    </xf>
    <xf numFmtId="0" fontId="10" fillId="0" borderId="0" xfId="0" applyFont="1" applyAlignment="1">
      <alignment horizontal="left" vertical="center"/>
    </xf>
    <xf numFmtId="0" fontId="14" fillId="0" borderId="7" xfId="0" applyFont="1" applyBorder="1" applyAlignment="1">
      <alignment horizontal="center" vertical="center" wrapText="1"/>
    </xf>
    <xf numFmtId="0" fontId="10" fillId="0" borderId="23" xfId="0" applyFont="1" applyBorder="1" applyAlignment="1">
      <alignment horizontal="center" vertical="center"/>
    </xf>
    <xf numFmtId="0" fontId="15" fillId="0" borderId="0" xfId="0" applyFont="1" applyAlignment="1">
      <alignment vertical="center"/>
    </xf>
    <xf numFmtId="0" fontId="10" fillId="3" borderId="0" xfId="0" applyFont="1" applyFill="1" applyAlignment="1">
      <alignment vertical="center"/>
    </xf>
    <xf numFmtId="0" fontId="10" fillId="0" borderId="1" xfId="0" applyFont="1" applyBorder="1" applyAlignment="1">
      <alignment vertical="center"/>
    </xf>
    <xf numFmtId="0" fontId="10" fillId="4" borderId="0" xfId="0" applyFont="1" applyFill="1" applyAlignment="1">
      <alignment vertical="center"/>
    </xf>
    <xf numFmtId="0" fontId="10" fillId="5" borderId="0" xfId="0" applyFont="1" applyFill="1" applyAlignment="1">
      <alignment vertical="center"/>
    </xf>
    <xf numFmtId="0" fontId="10" fillId="6" borderId="0" xfId="0" applyFont="1" applyFill="1" applyAlignment="1">
      <alignment vertical="center"/>
    </xf>
    <xf numFmtId="0" fontId="10" fillId="0" borderId="41" xfId="0" applyFont="1" applyBorder="1" applyAlignment="1">
      <alignment horizontal="center" vertical="center"/>
    </xf>
    <xf numFmtId="178" fontId="10" fillId="0" borderId="1" xfId="0" applyNumberFormat="1" applyFont="1" applyBorder="1" applyAlignment="1">
      <alignment vertical="center"/>
    </xf>
    <xf numFmtId="178" fontId="10" fillId="6" borderId="43" xfId="0" applyNumberFormat="1" applyFont="1" applyFill="1" applyBorder="1" applyAlignment="1">
      <alignment vertical="center"/>
    </xf>
    <xf numFmtId="178" fontId="10" fillId="0" borderId="47" xfId="0" applyNumberFormat="1" applyFont="1" applyBorder="1" applyAlignment="1">
      <alignment vertical="center"/>
    </xf>
    <xf numFmtId="178" fontId="10" fillId="6" borderId="48" xfId="0" applyNumberFormat="1" applyFont="1" applyFill="1" applyBorder="1" applyAlignment="1">
      <alignment vertical="center"/>
    </xf>
    <xf numFmtId="178" fontId="10" fillId="0" borderId="44" xfId="1" applyNumberFormat="1" applyFont="1" applyBorder="1" applyAlignment="1" applyProtection="1">
      <alignment vertical="center"/>
    </xf>
    <xf numFmtId="0" fontId="10" fillId="0" borderId="49" xfId="0" applyFont="1" applyBorder="1" applyAlignment="1">
      <alignment vertical="center"/>
    </xf>
    <xf numFmtId="0" fontId="10" fillId="0" borderId="50" xfId="0" applyFont="1" applyBorder="1" applyAlignment="1">
      <alignment vertical="center"/>
    </xf>
    <xf numFmtId="178" fontId="10" fillId="0" borderId="50" xfId="0" applyNumberFormat="1" applyFont="1" applyBorder="1" applyAlignment="1">
      <alignment vertical="center"/>
    </xf>
    <xf numFmtId="178" fontId="10" fillId="6" borderId="51" xfId="0" applyNumberFormat="1" applyFont="1" applyFill="1" applyBorder="1" applyAlignment="1">
      <alignment vertical="center"/>
    </xf>
    <xf numFmtId="178" fontId="10" fillId="0" borderId="49" xfId="1" applyNumberFormat="1" applyFont="1" applyBorder="1" applyAlignment="1" applyProtection="1">
      <alignment vertical="center"/>
    </xf>
    <xf numFmtId="178" fontId="10" fillId="0" borderId="52" xfId="0" applyNumberFormat="1" applyFont="1" applyBorder="1" applyAlignment="1">
      <alignment vertical="center"/>
    </xf>
    <xf numFmtId="178" fontId="10" fillId="6" borderId="53" xfId="0" applyNumberFormat="1" applyFont="1" applyFill="1" applyBorder="1" applyAlignment="1">
      <alignment vertical="center"/>
    </xf>
    <xf numFmtId="178" fontId="10" fillId="0" borderId="5" xfId="0" applyNumberFormat="1" applyFont="1" applyBorder="1" applyAlignment="1">
      <alignment vertical="center"/>
    </xf>
    <xf numFmtId="178" fontId="10" fillId="0" borderId="54" xfId="1" applyNumberFormat="1" applyFont="1" applyBorder="1" applyAlignment="1" applyProtection="1">
      <alignment vertical="center"/>
    </xf>
    <xf numFmtId="178" fontId="10" fillId="0" borderId="55" xfId="0" applyNumberFormat="1" applyFont="1" applyBorder="1" applyAlignment="1">
      <alignment vertical="center"/>
    </xf>
    <xf numFmtId="178" fontId="10" fillId="6" borderId="56" xfId="0" applyNumberFormat="1" applyFont="1" applyFill="1" applyBorder="1" applyAlignment="1">
      <alignment vertical="center"/>
    </xf>
    <xf numFmtId="178" fontId="10" fillId="0" borderId="57" xfId="1" applyNumberFormat="1" applyFont="1" applyBorder="1" applyAlignment="1" applyProtection="1">
      <alignment vertical="center"/>
    </xf>
    <xf numFmtId="178" fontId="10" fillId="0" borderId="23" xfId="0" applyNumberFormat="1" applyFont="1" applyBorder="1" applyAlignment="1">
      <alignment vertical="center"/>
    </xf>
    <xf numFmtId="178" fontId="10" fillId="6" borderId="27" xfId="0" applyNumberFormat="1" applyFont="1" applyFill="1" applyBorder="1" applyAlignment="1">
      <alignment vertical="center"/>
    </xf>
    <xf numFmtId="178" fontId="10" fillId="0" borderId="28" xfId="1" applyNumberFormat="1" applyFont="1" applyBorder="1" applyAlignment="1" applyProtection="1">
      <alignment vertical="center"/>
    </xf>
    <xf numFmtId="176" fontId="10" fillId="4" borderId="1" xfId="0" applyNumberFormat="1" applyFont="1" applyFill="1" applyBorder="1" applyAlignment="1">
      <alignment vertical="center"/>
    </xf>
    <xf numFmtId="178" fontId="10" fillId="0" borderId="58" xfId="0" applyNumberFormat="1" applyFont="1" applyBorder="1" applyAlignment="1">
      <alignment vertical="center"/>
    </xf>
    <xf numFmtId="178" fontId="10" fillId="6" borderId="59" xfId="0" applyNumberFormat="1" applyFont="1" applyFill="1" applyBorder="1" applyAlignment="1">
      <alignment vertical="center"/>
    </xf>
    <xf numFmtId="178" fontId="10" fillId="3" borderId="1" xfId="1" applyNumberFormat="1" applyFont="1" applyFill="1" applyBorder="1" applyAlignment="1" applyProtection="1">
      <alignment vertical="center"/>
      <protection locked="0"/>
    </xf>
    <xf numFmtId="178" fontId="10" fillId="2" borderId="43" xfId="1" applyNumberFormat="1" applyFont="1" applyFill="1" applyBorder="1" applyAlignment="1" applyProtection="1">
      <alignment vertical="center"/>
    </xf>
    <xf numFmtId="178" fontId="10" fillId="4" borderId="44" xfId="0" applyNumberFormat="1" applyFont="1" applyFill="1" applyBorder="1" applyAlignment="1">
      <alignment vertical="center"/>
    </xf>
    <xf numFmtId="178" fontId="10" fillId="0" borderId="44" xfId="0" applyNumberFormat="1" applyFont="1" applyBorder="1" applyAlignment="1">
      <alignment vertical="center"/>
    </xf>
    <xf numFmtId="178" fontId="10" fillId="3" borderId="44" xfId="1" applyNumberFormat="1" applyFont="1" applyFill="1" applyBorder="1" applyAlignment="1" applyProtection="1">
      <alignment vertical="center"/>
      <protection locked="0"/>
    </xf>
    <xf numFmtId="178" fontId="10" fillId="4" borderId="43" xfId="1" applyNumberFormat="1" applyFont="1" applyFill="1" applyBorder="1" applyAlignment="1" applyProtection="1">
      <alignment vertical="center"/>
    </xf>
    <xf numFmtId="178" fontId="10" fillId="4" borderId="5" xfId="1" applyNumberFormat="1" applyFont="1" applyFill="1" applyBorder="1" applyAlignment="1" applyProtection="1">
      <alignment vertical="center"/>
    </xf>
    <xf numFmtId="178" fontId="10" fillId="0" borderId="60" xfId="1" applyNumberFormat="1" applyFont="1" applyBorder="1" applyAlignment="1" applyProtection="1">
      <alignment vertical="center"/>
    </xf>
    <xf numFmtId="178" fontId="10" fillId="3" borderId="47" xfId="1" applyNumberFormat="1" applyFont="1" applyFill="1" applyBorder="1" applyAlignment="1" applyProtection="1">
      <alignment vertical="center"/>
      <protection locked="0"/>
    </xf>
    <xf numFmtId="178" fontId="10" fillId="2" borderId="48" xfId="1" applyNumberFormat="1" applyFont="1" applyFill="1" applyBorder="1" applyAlignment="1" applyProtection="1">
      <alignment vertical="center"/>
    </xf>
    <xf numFmtId="178" fontId="10" fillId="4" borderId="62" xfId="0" applyNumberFormat="1" applyFont="1" applyFill="1" applyBorder="1" applyAlignment="1">
      <alignment vertical="center"/>
    </xf>
    <xf numFmtId="178" fontId="10" fillId="0" borderId="62" xfId="0" applyNumberFormat="1" applyFont="1" applyBorder="1" applyAlignment="1">
      <alignment vertical="center"/>
    </xf>
    <xf numFmtId="178" fontId="10" fillId="3" borderId="62" xfId="1" applyNumberFormat="1" applyFont="1" applyFill="1" applyBorder="1" applyAlignment="1" applyProtection="1">
      <alignment vertical="center"/>
      <protection locked="0"/>
    </xf>
    <xf numFmtId="178" fontId="10" fillId="4" borderId="48" xfId="1" applyNumberFormat="1" applyFont="1" applyFill="1" applyBorder="1" applyAlignment="1" applyProtection="1">
      <alignment vertical="center"/>
    </xf>
    <xf numFmtId="178" fontId="10" fillId="0" borderId="62" xfId="1" applyNumberFormat="1" applyFont="1" applyBorder="1" applyAlignment="1" applyProtection="1">
      <alignment vertical="center"/>
    </xf>
    <xf numFmtId="178" fontId="10" fillId="3" borderId="52" xfId="1" applyNumberFormat="1" applyFont="1" applyFill="1" applyBorder="1" applyAlignment="1" applyProtection="1">
      <alignment vertical="center"/>
      <protection locked="0"/>
    </xf>
    <xf numFmtId="178" fontId="10" fillId="2" borderId="53" xfId="1" applyNumberFormat="1" applyFont="1" applyFill="1" applyBorder="1" applyAlignment="1" applyProtection="1">
      <alignment vertical="center"/>
    </xf>
    <xf numFmtId="178" fontId="10" fillId="4" borderId="54" xfId="0" applyNumberFormat="1" applyFont="1" applyFill="1" applyBorder="1" applyAlignment="1">
      <alignment vertical="center"/>
    </xf>
    <xf numFmtId="178" fontId="10" fillId="0" borderId="54" xfId="0" applyNumberFormat="1" applyFont="1" applyBorder="1" applyAlignment="1">
      <alignment vertical="center"/>
    </xf>
    <xf numFmtId="178" fontId="10" fillId="3" borderId="54" xfId="1" applyNumberFormat="1" applyFont="1" applyFill="1" applyBorder="1" applyAlignment="1" applyProtection="1">
      <alignment vertical="center"/>
      <protection locked="0"/>
    </xf>
    <xf numFmtId="178" fontId="10" fillId="4" borderId="53" xfId="1" applyNumberFormat="1" applyFont="1" applyFill="1" applyBorder="1" applyAlignment="1" applyProtection="1">
      <alignment vertical="center"/>
    </xf>
    <xf numFmtId="178" fontId="10" fillId="0" borderId="52" xfId="1" applyNumberFormat="1" applyFont="1" applyBorder="1" applyAlignment="1" applyProtection="1">
      <alignment vertical="center"/>
    </xf>
    <xf numFmtId="178" fontId="10" fillId="3" borderId="50" xfId="1" applyNumberFormat="1" applyFont="1" applyFill="1" applyBorder="1" applyAlignment="1" applyProtection="1">
      <alignment vertical="center"/>
      <protection locked="0"/>
    </xf>
    <xf numFmtId="178" fontId="10" fillId="2" borderId="51" xfId="1" applyNumberFormat="1" applyFont="1" applyFill="1" applyBorder="1" applyAlignment="1" applyProtection="1">
      <alignment vertical="center"/>
    </xf>
    <xf numFmtId="178" fontId="10" fillId="4" borderId="49" xfId="0" applyNumberFormat="1" applyFont="1" applyFill="1" applyBorder="1" applyAlignment="1">
      <alignment vertical="center"/>
    </xf>
    <xf numFmtId="178" fontId="10" fillId="0" borderId="49" xfId="0" applyNumberFormat="1" applyFont="1" applyBorder="1" applyAlignment="1">
      <alignment vertical="center"/>
    </xf>
    <xf numFmtId="178" fontId="10" fillId="3" borderId="49" xfId="1" applyNumberFormat="1" applyFont="1" applyFill="1" applyBorder="1" applyAlignment="1" applyProtection="1">
      <alignment vertical="center"/>
      <protection locked="0"/>
    </xf>
    <xf numFmtId="178" fontId="10" fillId="4" borderId="51" xfId="1" applyNumberFormat="1" applyFont="1" applyFill="1" applyBorder="1" applyAlignment="1" applyProtection="1">
      <alignment vertical="center"/>
    </xf>
    <xf numFmtId="178" fontId="10" fillId="2" borderId="27" xfId="1" applyNumberFormat="1" applyFont="1" applyFill="1" applyBorder="1" applyAlignment="1" applyProtection="1">
      <alignment vertical="center"/>
    </xf>
    <xf numFmtId="178" fontId="10" fillId="4" borderId="60" xfId="0" applyNumberFormat="1" applyFont="1" applyFill="1" applyBorder="1" applyAlignment="1">
      <alignment vertical="center"/>
    </xf>
    <xf numFmtId="178" fontId="10" fillId="0" borderId="60" xfId="0" applyNumberFormat="1" applyFont="1" applyBorder="1" applyAlignment="1">
      <alignment vertical="center"/>
    </xf>
    <xf numFmtId="178" fontId="10" fillId="4" borderId="59" xfId="1" applyNumberFormat="1" applyFont="1" applyFill="1" applyBorder="1" applyAlignment="1" applyProtection="1">
      <alignment vertical="center"/>
    </xf>
    <xf numFmtId="178" fontId="10" fillId="2" borderId="56" xfId="1" applyNumberFormat="1" applyFont="1" applyFill="1" applyBorder="1" applyAlignment="1" applyProtection="1">
      <alignment vertical="center"/>
    </xf>
    <xf numFmtId="178" fontId="10" fillId="4" borderId="57" xfId="0" applyNumberFormat="1" applyFont="1" applyFill="1" applyBorder="1" applyAlignment="1">
      <alignment vertical="center"/>
    </xf>
    <xf numFmtId="178" fontId="10" fillId="0" borderId="57" xfId="0" applyNumberFormat="1" applyFont="1" applyBorder="1" applyAlignment="1">
      <alignment vertical="center"/>
    </xf>
    <xf numFmtId="178" fontId="10" fillId="4" borderId="56" xfId="1" applyNumberFormat="1" applyFont="1" applyFill="1" applyBorder="1" applyAlignment="1" applyProtection="1">
      <alignment vertical="center"/>
    </xf>
    <xf numFmtId="178" fontId="10" fillId="4" borderId="52" xfId="0" applyNumberFormat="1" applyFont="1" applyFill="1" applyBorder="1" applyAlignment="1">
      <alignment vertical="center"/>
    </xf>
    <xf numFmtId="178" fontId="10" fillId="4" borderId="1" xfId="0" applyNumberFormat="1" applyFont="1" applyFill="1" applyBorder="1" applyAlignment="1">
      <alignment vertical="center"/>
    </xf>
    <xf numFmtId="178" fontId="10" fillId="0" borderId="1" xfId="1" applyNumberFormat="1" applyFont="1" applyBorder="1" applyAlignment="1" applyProtection="1">
      <alignment vertical="center"/>
    </xf>
    <xf numFmtId="178" fontId="10" fillId="2" borderId="5" xfId="1" applyNumberFormat="1" applyFont="1" applyFill="1" applyBorder="1" applyAlignment="1" applyProtection="1">
      <alignment vertical="center"/>
    </xf>
    <xf numFmtId="178" fontId="10" fillId="3" borderId="23" xfId="1" applyNumberFormat="1" applyFont="1" applyFill="1" applyBorder="1" applyAlignment="1" applyProtection="1">
      <alignment vertical="center"/>
      <protection locked="0"/>
    </xf>
    <xf numFmtId="178" fontId="10" fillId="4" borderId="28" xfId="0" applyNumberFormat="1" applyFont="1" applyFill="1" applyBorder="1" applyAlignment="1">
      <alignment vertical="center"/>
    </xf>
    <xf numFmtId="178" fontId="10" fillId="2" borderId="23" xfId="1" applyNumberFormat="1" applyFont="1" applyFill="1" applyBorder="1" applyAlignment="1" applyProtection="1">
      <alignment vertical="center"/>
    </xf>
    <xf numFmtId="178" fontId="10" fillId="3" borderId="28" xfId="1" applyNumberFormat="1" applyFont="1" applyFill="1" applyBorder="1" applyAlignment="1" applyProtection="1">
      <alignment vertical="center"/>
      <protection locked="0"/>
    </xf>
    <xf numFmtId="178" fontId="10" fillId="4" borderId="27" xfId="1" applyNumberFormat="1" applyFont="1" applyFill="1" applyBorder="1" applyAlignment="1" applyProtection="1">
      <alignment vertical="center"/>
    </xf>
    <xf numFmtId="178" fontId="10" fillId="2" borderId="1" xfId="1" applyNumberFormat="1" applyFont="1" applyFill="1" applyBorder="1" applyAlignment="1" applyProtection="1">
      <alignment vertical="center"/>
    </xf>
    <xf numFmtId="178" fontId="10" fillId="0" borderId="1" xfId="1" applyNumberFormat="1" applyFont="1" applyFill="1" applyBorder="1" applyAlignment="1" applyProtection="1">
      <alignment vertical="center"/>
    </xf>
    <xf numFmtId="178" fontId="10" fillId="0" borderId="5" xfId="1" applyNumberFormat="1" applyFont="1" applyFill="1" applyBorder="1" applyAlignment="1" applyProtection="1">
      <alignment vertical="center"/>
    </xf>
    <xf numFmtId="178" fontId="10" fillId="0" borderId="5" xfId="1" applyNumberFormat="1" applyFont="1" applyBorder="1" applyAlignment="1" applyProtection="1">
      <alignment vertical="center"/>
    </xf>
    <xf numFmtId="178" fontId="10" fillId="0" borderId="55" xfId="1" applyNumberFormat="1" applyFont="1" applyFill="1" applyBorder="1" applyAlignment="1" applyProtection="1">
      <alignment vertical="center"/>
    </xf>
    <xf numFmtId="178" fontId="10" fillId="4" borderId="62" xfId="1" applyNumberFormat="1" applyFont="1" applyFill="1" applyBorder="1" applyAlignment="1" applyProtection="1">
      <alignment vertical="center"/>
    </xf>
    <xf numFmtId="178" fontId="10" fillId="9" borderId="62" xfId="1" applyNumberFormat="1" applyFont="1" applyFill="1" applyBorder="1" applyAlignment="1" applyProtection="1">
      <alignment vertical="center"/>
    </xf>
    <xf numFmtId="178" fontId="10" fillId="0" borderId="47" xfId="1" applyNumberFormat="1" applyFont="1" applyFill="1" applyBorder="1" applyAlignment="1" applyProtection="1">
      <alignment vertical="center"/>
    </xf>
    <xf numFmtId="0" fontId="11" fillId="2" borderId="0" xfId="0" applyFont="1" applyFill="1" applyAlignment="1">
      <alignment horizontal="center"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0" fillId="0" borderId="0" xfId="0" applyFont="1" applyAlignment="1">
      <alignment horizontal="right" vertical="center"/>
    </xf>
    <xf numFmtId="0" fontId="10" fillId="0" borderId="67" xfId="0" applyFont="1" applyBorder="1" applyAlignment="1">
      <alignment horizontal="center" vertical="center"/>
    </xf>
    <xf numFmtId="0" fontId="10" fillId="0" borderId="36" xfId="0" applyFont="1" applyBorder="1" applyAlignment="1">
      <alignment horizontal="center" vertical="center"/>
    </xf>
    <xf numFmtId="0" fontId="10" fillId="0" borderId="68" xfId="0" applyFont="1" applyBorder="1" applyAlignment="1">
      <alignment horizontal="center" vertical="center"/>
    </xf>
    <xf numFmtId="0" fontId="11" fillId="2" borderId="41" xfId="0" applyFont="1" applyFill="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2" borderId="50" xfId="0" applyFont="1" applyFill="1" applyBorder="1" applyAlignment="1">
      <alignment vertical="center"/>
    </xf>
    <xf numFmtId="0" fontId="10" fillId="2" borderId="49" xfId="0" applyFont="1" applyFill="1" applyBorder="1" applyAlignment="1">
      <alignment vertical="center"/>
    </xf>
    <xf numFmtId="0" fontId="10" fillId="0" borderId="65" xfId="0" applyFont="1" applyBorder="1" applyAlignment="1">
      <alignment vertical="center"/>
    </xf>
    <xf numFmtId="0" fontId="10" fillId="0" borderId="34" xfId="0" applyFont="1" applyBorder="1" applyAlignment="1">
      <alignment horizontal="center" vertical="center"/>
    </xf>
    <xf numFmtId="178" fontId="10" fillId="6" borderId="43" xfId="1" applyNumberFormat="1" applyFont="1" applyFill="1" applyBorder="1" applyAlignment="1" applyProtection="1">
      <alignment vertical="center"/>
    </xf>
    <xf numFmtId="178" fontId="10" fillId="2" borderId="24" xfId="1" applyNumberFormat="1" applyFont="1" applyFill="1" applyBorder="1" applyAlignment="1" applyProtection="1">
      <alignment vertical="center"/>
    </xf>
    <xf numFmtId="0" fontId="10" fillId="0" borderId="74" xfId="0" applyFont="1" applyBorder="1" applyAlignment="1">
      <alignment horizontal="center" vertical="center"/>
    </xf>
    <xf numFmtId="178" fontId="10" fillId="0" borderId="58" xfId="1" applyNumberFormat="1" applyFont="1" applyFill="1" applyBorder="1" applyAlignment="1" applyProtection="1">
      <alignment vertical="center"/>
    </xf>
    <xf numFmtId="178" fontId="10" fillId="0" borderId="57" xfId="1" applyNumberFormat="1" applyFont="1" applyFill="1" applyBorder="1" applyAlignment="1" applyProtection="1">
      <alignment vertical="center"/>
    </xf>
    <xf numFmtId="178" fontId="10" fillId="2" borderId="52" xfId="1" applyNumberFormat="1" applyFont="1" applyFill="1" applyBorder="1" applyAlignment="1" applyProtection="1">
      <alignment vertical="center"/>
    </xf>
    <xf numFmtId="0" fontId="10" fillId="0" borderId="72" xfId="0" applyFont="1" applyBorder="1" applyAlignment="1">
      <alignment horizontal="center" vertical="center"/>
    </xf>
    <xf numFmtId="178" fontId="10" fillId="0" borderId="62" xfId="1" applyNumberFormat="1" applyFont="1" applyFill="1" applyBorder="1" applyAlignment="1" applyProtection="1">
      <alignment vertical="center"/>
    </xf>
    <xf numFmtId="178" fontId="10" fillId="6" borderId="48" xfId="1" applyNumberFormat="1" applyFont="1" applyFill="1" applyBorder="1" applyAlignment="1" applyProtection="1">
      <alignment vertical="center"/>
    </xf>
    <xf numFmtId="176" fontId="10" fillId="0" borderId="0" xfId="0" applyNumberFormat="1" applyFont="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7" fillId="0" borderId="75" xfId="0" applyFont="1" applyBorder="1" applyAlignment="1">
      <alignment horizontal="left" vertical="center"/>
    </xf>
    <xf numFmtId="0" fontId="10" fillId="0" borderId="67" xfId="0" applyFont="1" applyBorder="1" applyAlignment="1">
      <alignment vertical="center"/>
    </xf>
    <xf numFmtId="0" fontId="10" fillId="0" borderId="5" xfId="0" applyFont="1" applyBorder="1" applyAlignment="1">
      <alignment vertical="center"/>
    </xf>
    <xf numFmtId="0" fontId="10" fillId="0" borderId="21" xfId="0" applyFont="1" applyBorder="1" applyAlignment="1">
      <alignment vertical="center"/>
    </xf>
    <xf numFmtId="0" fontId="10" fillId="2" borderId="0" xfId="0" applyFont="1" applyFill="1" applyAlignment="1">
      <alignment vertical="center"/>
    </xf>
    <xf numFmtId="0" fontId="10" fillId="0" borderId="0" xfId="0" applyFont="1" applyAlignment="1">
      <alignment horizontal="center" vertical="center" wrapText="1"/>
    </xf>
    <xf numFmtId="0" fontId="15" fillId="0" borderId="41" xfId="0" applyFont="1" applyBorder="1" applyAlignment="1">
      <alignment horizontal="center" vertical="center" wrapText="1"/>
    </xf>
    <xf numFmtId="0" fontId="15" fillId="0" borderId="70" xfId="0" applyFont="1" applyBorder="1" applyAlignment="1">
      <alignment horizontal="center" vertical="center" wrapText="1"/>
    </xf>
    <xf numFmtId="0" fontId="10" fillId="0" borderId="0" xfId="0" applyFont="1" applyAlignment="1">
      <alignment vertical="center" wrapText="1"/>
    </xf>
    <xf numFmtId="0" fontId="10" fillId="0" borderId="25" xfId="0" applyFont="1" applyBorder="1" applyAlignment="1">
      <alignment horizontal="lef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178" fontId="10" fillId="0" borderId="3" xfId="1" applyNumberFormat="1" applyFont="1" applyBorder="1" applyAlignment="1" applyProtection="1">
      <alignment vertical="center"/>
    </xf>
    <xf numFmtId="183" fontId="10" fillId="2" borderId="3" xfId="1" applyNumberFormat="1" applyFont="1" applyFill="1" applyBorder="1" applyAlignment="1" applyProtection="1">
      <alignment vertical="center"/>
    </xf>
    <xf numFmtId="178" fontId="10" fillId="0" borderId="16" xfId="0" applyNumberFormat="1" applyFont="1" applyBorder="1" applyAlignment="1">
      <alignment vertical="center"/>
    </xf>
    <xf numFmtId="0" fontId="10" fillId="2" borderId="34" xfId="0" applyFont="1" applyFill="1" applyBorder="1" applyAlignment="1">
      <alignment horizontal="center" vertical="center"/>
    </xf>
    <xf numFmtId="183" fontId="10" fillId="0" borderId="5" xfId="1" applyNumberFormat="1" applyFont="1" applyBorder="1" applyAlignment="1" applyProtection="1">
      <alignment vertical="center"/>
    </xf>
    <xf numFmtId="0" fontId="18" fillId="0" borderId="0" xfId="0" applyFont="1" applyAlignment="1">
      <alignment vertical="center"/>
    </xf>
    <xf numFmtId="0" fontId="10" fillId="3" borderId="3" xfId="0" applyFont="1" applyFill="1" applyBorder="1" applyAlignment="1" applyProtection="1">
      <alignment vertical="center"/>
      <protection locked="0"/>
    </xf>
    <xf numFmtId="178" fontId="10" fillId="3" borderId="3" xfId="1" applyNumberFormat="1" applyFont="1" applyFill="1" applyBorder="1" applyAlignment="1" applyProtection="1">
      <alignment vertical="center"/>
      <protection locked="0"/>
    </xf>
    <xf numFmtId="0" fontId="10" fillId="3" borderId="4" xfId="0" applyFont="1" applyFill="1" applyBorder="1" applyAlignment="1" applyProtection="1">
      <alignment vertical="center"/>
      <protection locked="0"/>
    </xf>
    <xf numFmtId="178" fontId="10" fillId="3" borderId="4" xfId="1" applyNumberFormat="1" applyFont="1" applyFill="1" applyBorder="1" applyAlignment="1" applyProtection="1">
      <alignment vertical="center"/>
      <protection locked="0"/>
    </xf>
    <xf numFmtId="178" fontId="10" fillId="3" borderId="3" xfId="0" applyNumberFormat="1" applyFont="1" applyFill="1" applyBorder="1" applyAlignment="1" applyProtection="1">
      <alignment vertical="center"/>
      <protection locked="0"/>
    </xf>
    <xf numFmtId="178" fontId="10" fillId="3" borderId="4" xfId="0" applyNumberFormat="1" applyFont="1" applyFill="1" applyBorder="1" applyAlignment="1" applyProtection="1">
      <alignment vertical="center"/>
      <protection locked="0"/>
    </xf>
    <xf numFmtId="0" fontId="11" fillId="0" borderId="0" xfId="0" applyFont="1" applyAlignment="1">
      <alignment horizontal="center" vertical="center"/>
    </xf>
    <xf numFmtId="0" fontId="10" fillId="3" borderId="10" xfId="0" applyFont="1" applyFill="1" applyBorder="1" applyAlignment="1">
      <alignment vertical="center"/>
    </xf>
    <xf numFmtId="0" fontId="10" fillId="3" borderId="11" xfId="0" applyFont="1" applyFill="1" applyBorder="1" applyAlignment="1">
      <alignment vertical="center"/>
    </xf>
    <xf numFmtId="0" fontId="10" fillId="3" borderId="12" xfId="0" applyFont="1" applyFill="1" applyBorder="1" applyAlignment="1">
      <alignment vertical="center"/>
    </xf>
    <xf numFmtId="176" fontId="10" fillId="3" borderId="11" xfId="1" applyNumberFormat="1" applyFont="1" applyFill="1" applyBorder="1" applyAlignment="1">
      <alignment vertical="center"/>
    </xf>
    <xf numFmtId="0" fontId="10" fillId="3" borderId="13" xfId="0" applyFont="1" applyFill="1" applyBorder="1" applyAlignment="1">
      <alignment horizontal="center" vertical="center"/>
    </xf>
    <xf numFmtId="0" fontId="10" fillId="3" borderId="14" xfId="0" applyFont="1" applyFill="1" applyBorder="1" applyAlignment="1">
      <alignment vertical="center"/>
    </xf>
    <xf numFmtId="0" fontId="10" fillId="3" borderId="3" xfId="0" applyFont="1" applyFill="1" applyBorder="1" applyAlignment="1">
      <alignment vertical="center"/>
    </xf>
    <xf numFmtId="0" fontId="10" fillId="3" borderId="15" xfId="0" applyFont="1" applyFill="1" applyBorder="1" applyAlignment="1">
      <alignment vertical="center"/>
    </xf>
    <xf numFmtId="176" fontId="10" fillId="3" borderId="3" xfId="1" applyNumberFormat="1" applyFont="1" applyFill="1" applyBorder="1" applyAlignment="1">
      <alignment vertical="center"/>
    </xf>
    <xf numFmtId="0" fontId="10" fillId="3" borderId="13" xfId="0" applyFont="1" applyFill="1" applyBorder="1" applyAlignment="1">
      <alignment vertical="center"/>
    </xf>
    <xf numFmtId="0" fontId="10" fillId="3" borderId="15" xfId="0" applyFont="1" applyFill="1" applyBorder="1" applyAlignment="1">
      <alignment horizontal="center" vertical="center"/>
    </xf>
    <xf numFmtId="0" fontId="10" fillId="3" borderId="3" xfId="0" applyFont="1" applyFill="1" applyBorder="1" applyAlignment="1">
      <alignment horizontal="center" vertical="center"/>
    </xf>
    <xf numFmtId="0" fontId="10" fillId="3" borderId="16" xfId="0" applyFont="1" applyFill="1" applyBorder="1" applyAlignment="1">
      <alignment vertical="center"/>
    </xf>
    <xf numFmtId="0" fontId="10" fillId="3" borderId="17" xfId="0" applyFont="1" applyFill="1" applyBorder="1" applyAlignment="1">
      <alignment vertical="center"/>
    </xf>
    <xf numFmtId="0" fontId="10" fillId="3" borderId="94" xfId="0" applyFont="1" applyFill="1" applyBorder="1" applyAlignment="1">
      <alignment vertical="center"/>
    </xf>
    <xf numFmtId="0" fontId="10" fillId="3" borderId="95" xfId="0" applyFont="1" applyFill="1" applyBorder="1" applyAlignment="1">
      <alignment vertical="center"/>
    </xf>
    <xf numFmtId="0" fontId="10" fillId="3" borderId="96" xfId="0" applyFont="1" applyFill="1" applyBorder="1" applyAlignment="1">
      <alignment vertical="center"/>
    </xf>
    <xf numFmtId="0" fontId="10" fillId="3" borderId="18" xfId="0" applyFont="1" applyFill="1" applyBorder="1" applyAlignment="1">
      <alignment vertical="center"/>
    </xf>
    <xf numFmtId="0" fontId="10" fillId="0" borderId="24" xfId="0" applyFont="1" applyBorder="1" applyAlignment="1">
      <alignment vertical="center"/>
    </xf>
    <xf numFmtId="0" fontId="10" fillId="0" borderId="24" xfId="0" applyFont="1" applyBorder="1" applyAlignment="1">
      <alignment horizontal="center" vertical="center"/>
    </xf>
    <xf numFmtId="0" fontId="10" fillId="0" borderId="5" xfId="0" applyFont="1" applyBorder="1" applyAlignment="1">
      <alignment horizontal="center" vertical="center"/>
    </xf>
    <xf numFmtId="176" fontId="10" fillId="0" borderId="5" xfId="1" applyNumberFormat="1" applyFont="1" applyBorder="1" applyAlignment="1">
      <alignment vertical="center"/>
    </xf>
    <xf numFmtId="0" fontId="10" fillId="0" borderId="66" xfId="0" applyFont="1" applyBorder="1" applyAlignment="1">
      <alignment vertical="center"/>
    </xf>
    <xf numFmtId="0" fontId="20" fillId="0" borderId="0" xfId="0" applyFont="1" applyAlignment="1">
      <alignment horizontal="center" vertical="center"/>
    </xf>
    <xf numFmtId="0" fontId="10" fillId="3" borderId="97" xfId="0" applyFont="1" applyFill="1" applyBorder="1" applyAlignment="1">
      <alignment vertical="center"/>
    </xf>
    <xf numFmtId="0" fontId="10" fillId="3" borderId="98" xfId="0" applyFont="1" applyFill="1" applyBorder="1" applyAlignment="1">
      <alignment vertical="center"/>
    </xf>
    <xf numFmtId="176" fontId="10" fillId="3" borderId="98" xfId="1" applyNumberFormat="1" applyFont="1" applyFill="1" applyBorder="1" applyAlignment="1">
      <alignment vertical="center"/>
    </xf>
    <xf numFmtId="0" fontId="10" fillId="3" borderId="98" xfId="0" applyFont="1" applyFill="1" applyBorder="1" applyAlignment="1">
      <alignment horizontal="center" vertical="center"/>
    </xf>
    <xf numFmtId="0" fontId="15" fillId="3" borderId="98" xfId="0" applyFont="1" applyFill="1" applyBorder="1" applyAlignment="1">
      <alignment horizontal="center" vertical="center"/>
    </xf>
    <xf numFmtId="177" fontId="10" fillId="3" borderId="98" xfId="0" applyNumberFormat="1" applyFont="1" applyFill="1" applyBorder="1" applyAlignment="1">
      <alignment vertical="center"/>
    </xf>
    <xf numFmtId="0" fontId="10" fillId="3" borderId="87" xfId="0" applyFont="1" applyFill="1" applyBorder="1" applyAlignment="1">
      <alignment vertical="center"/>
    </xf>
    <xf numFmtId="0" fontId="10" fillId="3" borderId="99" xfId="0" applyFont="1" applyFill="1" applyBorder="1" applyAlignment="1">
      <alignment vertical="center"/>
    </xf>
    <xf numFmtId="0" fontId="10" fillId="3" borderId="76" xfId="0" applyFont="1" applyFill="1" applyBorder="1" applyAlignment="1">
      <alignment vertical="center"/>
    </xf>
    <xf numFmtId="0" fontId="10" fillId="3" borderId="100" xfId="0" applyFont="1" applyFill="1" applyBorder="1" applyAlignment="1">
      <alignment vertical="center"/>
    </xf>
    <xf numFmtId="177" fontId="10" fillId="0" borderId="101" xfId="0" applyNumberFormat="1" applyFont="1" applyBorder="1" applyAlignment="1">
      <alignment horizontal="center" vertical="center"/>
    </xf>
    <xf numFmtId="177" fontId="10" fillId="0" borderId="102" xfId="0" applyNumberFormat="1" applyFont="1" applyBorder="1" applyAlignment="1">
      <alignment vertic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177" fontId="10" fillId="0" borderId="5" xfId="0" applyNumberFormat="1" applyFont="1" applyBorder="1" applyAlignment="1">
      <alignment vertical="center"/>
    </xf>
    <xf numFmtId="177" fontId="10" fillId="0" borderId="5" xfId="0" applyNumberFormat="1" applyFont="1" applyBorder="1" applyAlignment="1">
      <alignment horizontal="center" vertical="center"/>
    </xf>
    <xf numFmtId="177" fontId="10" fillId="0" borderId="21" xfId="0" applyNumberFormat="1" applyFont="1" applyBorder="1" applyAlignment="1">
      <alignment vertical="center"/>
    </xf>
    <xf numFmtId="0" fontId="11" fillId="0" borderId="103" xfId="0" applyFont="1" applyBorder="1" applyAlignment="1">
      <alignment vertical="center"/>
    </xf>
    <xf numFmtId="0" fontId="10" fillId="0" borderId="104" xfId="0" applyFont="1" applyBorder="1" applyAlignment="1">
      <alignment vertical="center"/>
    </xf>
    <xf numFmtId="0" fontId="14"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22" fillId="0" borderId="22" xfId="0" applyFont="1" applyBorder="1" applyAlignment="1">
      <alignment horizontal="center" vertical="center" wrapText="1"/>
    </xf>
    <xf numFmtId="0" fontId="22" fillId="0" borderId="22" xfId="0" quotePrefix="1" applyFont="1" applyBorder="1" applyAlignment="1">
      <alignment horizontal="center" vertical="center" wrapText="1"/>
    </xf>
    <xf numFmtId="0" fontId="22" fillId="0" borderId="38" xfId="0" applyFont="1" applyBorder="1" applyAlignment="1">
      <alignment horizontal="center" vertical="center" wrapText="1"/>
    </xf>
    <xf numFmtId="176" fontId="10" fillId="0" borderId="11" xfId="1" applyNumberFormat="1" applyFont="1" applyBorder="1" applyAlignment="1" applyProtection="1">
      <alignment vertical="center"/>
    </xf>
    <xf numFmtId="177" fontId="10" fillId="0" borderId="13" xfId="0" applyNumberFormat="1" applyFont="1" applyBorder="1" applyAlignment="1">
      <alignment vertical="center"/>
    </xf>
    <xf numFmtId="0" fontId="10" fillId="0" borderId="5" xfId="0" applyFont="1" applyBorder="1" applyAlignment="1">
      <alignment horizontal="centerContinuous" vertical="center"/>
    </xf>
    <xf numFmtId="177" fontId="10" fillId="3" borderId="5" xfId="0" applyNumberFormat="1" applyFont="1" applyFill="1" applyBorder="1" applyAlignment="1">
      <alignment vertical="center"/>
    </xf>
    <xf numFmtId="177" fontId="10" fillId="0" borderId="11" xfId="0" applyNumberFormat="1" applyFont="1" applyBorder="1" applyAlignment="1">
      <alignment vertical="center"/>
    </xf>
    <xf numFmtId="0" fontId="10" fillId="0" borderId="91" xfId="0" applyFont="1" applyBorder="1" applyAlignment="1">
      <alignment horizontal="center" vertical="center"/>
    </xf>
    <xf numFmtId="0" fontId="10" fillId="0" borderId="105" xfId="0" applyFont="1" applyBorder="1" applyAlignment="1">
      <alignment horizontal="center" vertical="center"/>
    </xf>
    <xf numFmtId="0" fontId="15" fillId="0" borderId="22"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37" xfId="0" applyFont="1" applyBorder="1" applyAlignment="1">
      <alignment horizontal="center" vertical="center" wrapText="1"/>
    </xf>
    <xf numFmtId="0" fontId="10" fillId="3" borderId="97" xfId="0" quotePrefix="1" applyFont="1" applyFill="1" applyBorder="1" applyAlignment="1">
      <alignment horizontal="center" vertical="center"/>
    </xf>
    <xf numFmtId="176" fontId="10" fillId="3" borderId="79" xfId="1" applyNumberFormat="1" applyFont="1" applyFill="1" applyBorder="1" applyAlignment="1" applyProtection="1">
      <alignment horizontal="center" vertical="center"/>
    </xf>
    <xf numFmtId="0" fontId="15" fillId="3" borderId="106" xfId="0" applyFont="1" applyFill="1" applyBorder="1" applyAlignment="1">
      <alignment horizontal="center" vertical="center"/>
    </xf>
    <xf numFmtId="176" fontId="10" fillId="3" borderId="107" xfId="1" applyNumberFormat="1" applyFont="1" applyFill="1" applyBorder="1" applyAlignment="1" applyProtection="1">
      <alignment horizontal="center" vertical="center"/>
    </xf>
    <xf numFmtId="0" fontId="10" fillId="3" borderId="29" xfId="0" applyFont="1" applyFill="1" applyBorder="1" applyAlignment="1">
      <alignment horizontal="center" vertical="center"/>
    </xf>
    <xf numFmtId="0" fontId="10" fillId="3" borderId="107" xfId="0" applyFont="1" applyFill="1" applyBorder="1" applyAlignment="1">
      <alignment horizontal="center" vertical="center"/>
    </xf>
    <xf numFmtId="0" fontId="10" fillId="3" borderId="108" xfId="0" quotePrefix="1" applyFont="1" applyFill="1" applyBorder="1" applyAlignment="1">
      <alignment horizontal="left" vertical="center"/>
    </xf>
    <xf numFmtId="0" fontId="10" fillId="3" borderId="109" xfId="0" applyFont="1" applyFill="1" applyBorder="1" applyAlignment="1">
      <alignment vertical="center"/>
    </xf>
    <xf numFmtId="0" fontId="10" fillId="3" borderId="109" xfId="0" applyFont="1" applyFill="1" applyBorder="1" applyAlignment="1">
      <alignment horizontal="center" vertical="center"/>
    </xf>
    <xf numFmtId="0" fontId="10" fillId="3" borderId="51" xfId="0" applyFont="1" applyFill="1" applyBorder="1" applyAlignment="1">
      <alignment horizontal="center" vertical="center"/>
    </xf>
    <xf numFmtId="0" fontId="10" fillId="3" borderId="107" xfId="0" applyFont="1" applyFill="1" applyBorder="1" applyAlignment="1">
      <alignment vertical="center"/>
    </xf>
    <xf numFmtId="0" fontId="10" fillId="0" borderId="58" xfId="0" applyFont="1" applyBorder="1" applyAlignment="1">
      <alignment horizontal="centerContinuous" vertical="center"/>
    </xf>
    <xf numFmtId="0" fontId="10" fillId="0" borderId="60" xfId="0" applyFont="1" applyBorder="1" applyAlignment="1">
      <alignment horizontal="centerContinuous" vertical="center"/>
    </xf>
    <xf numFmtId="0" fontId="10" fillId="0" borderId="60" xfId="0" applyFont="1" applyBorder="1" applyAlignment="1">
      <alignment horizontal="right" vertical="center"/>
    </xf>
    <xf numFmtId="0" fontId="10" fillId="0" borderId="111" xfId="0" applyFont="1" applyBorder="1" applyAlignment="1">
      <alignment horizontal="centerContinuous" vertical="center"/>
    </xf>
    <xf numFmtId="0" fontId="10" fillId="0" borderId="110" xfId="0" applyFont="1" applyBorder="1" applyAlignment="1">
      <alignment horizontal="centerContinuous" vertical="center"/>
    </xf>
    <xf numFmtId="176" fontId="10" fillId="3" borderId="11" xfId="1" applyNumberFormat="1" applyFont="1" applyFill="1" applyBorder="1" applyAlignment="1" applyProtection="1">
      <alignment horizontal="center" vertical="center"/>
    </xf>
    <xf numFmtId="0" fontId="10" fillId="0" borderId="24" xfId="0" applyFont="1" applyBorder="1" applyAlignment="1">
      <alignment horizontal="centerContinuous" vertical="center"/>
    </xf>
    <xf numFmtId="0" fontId="10" fillId="0" borderId="24" xfId="0" applyFont="1" applyBorder="1" applyAlignment="1">
      <alignment horizontal="right" vertical="center"/>
    </xf>
    <xf numFmtId="0" fontId="10" fillId="0" borderId="113" xfId="0" applyFont="1" applyBorder="1" applyAlignment="1">
      <alignment horizontal="centerContinuous" vertical="center"/>
    </xf>
    <xf numFmtId="0" fontId="10" fillId="0" borderId="102" xfId="0" applyFont="1" applyBorder="1" applyAlignment="1">
      <alignment horizontal="centerContinuous" vertical="center"/>
    </xf>
    <xf numFmtId="0" fontId="10" fillId="0" borderId="115" xfId="0" applyFont="1" applyBorder="1" applyAlignment="1">
      <alignment horizontal="center" vertical="center"/>
    </xf>
    <xf numFmtId="0" fontId="10" fillId="0" borderId="55" xfId="0" applyFont="1" applyBorder="1" applyAlignment="1">
      <alignment horizontal="centerContinuous" vertical="center"/>
    </xf>
    <xf numFmtId="177" fontId="10" fillId="0" borderId="57" xfId="0" applyNumberFormat="1" applyFont="1" applyBorder="1" applyAlignment="1">
      <alignment vertical="center"/>
    </xf>
    <xf numFmtId="0" fontId="10" fillId="0" borderId="55" xfId="0" applyFont="1" applyBorder="1" applyAlignment="1">
      <alignment vertical="center"/>
    </xf>
    <xf numFmtId="49" fontId="10" fillId="3" borderId="10" xfId="0" applyNumberFormat="1" applyFont="1" applyFill="1" applyBorder="1" applyAlignment="1" applyProtection="1">
      <alignment horizontal="left" vertical="center"/>
      <protection locked="0"/>
    </xf>
    <xf numFmtId="49" fontId="10" fillId="3" borderId="11" xfId="0" applyNumberFormat="1" applyFont="1" applyFill="1" applyBorder="1" applyAlignment="1" applyProtection="1">
      <alignment horizontal="left" vertical="center"/>
      <protection locked="0"/>
    </xf>
    <xf numFmtId="49" fontId="10" fillId="3" borderId="11" xfId="0" applyNumberFormat="1"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protection locked="0"/>
    </xf>
    <xf numFmtId="177" fontId="10" fillId="3" borderId="11" xfId="0" applyNumberFormat="1" applyFont="1" applyFill="1" applyBorder="1" applyAlignment="1" applyProtection="1">
      <alignment vertical="center"/>
      <protection locked="0"/>
    </xf>
    <xf numFmtId="0" fontId="10" fillId="3" borderId="11" xfId="0" applyFont="1" applyFill="1" applyBorder="1" applyAlignment="1" applyProtection="1">
      <alignment vertical="center"/>
      <protection locked="0"/>
    </xf>
    <xf numFmtId="49" fontId="10" fillId="3" borderId="10" xfId="0" applyNumberFormat="1" applyFont="1" applyFill="1" applyBorder="1" applyAlignment="1" applyProtection="1">
      <alignment vertical="center"/>
      <protection locked="0"/>
    </xf>
    <xf numFmtId="0" fontId="10" fillId="3" borderId="10" xfId="0" quotePrefix="1" applyFont="1" applyFill="1" applyBorder="1" applyAlignment="1" applyProtection="1">
      <alignment horizontal="left" vertical="center"/>
      <protection locked="0"/>
    </xf>
    <xf numFmtId="0" fontId="10" fillId="3" borderId="25" xfId="0" quotePrefix="1" applyFont="1" applyFill="1" applyBorder="1" applyAlignment="1" applyProtection="1">
      <alignment horizontal="left" vertical="center"/>
      <protection locked="0"/>
    </xf>
    <xf numFmtId="0" fontId="10" fillId="3" borderId="23" xfId="0" applyFont="1" applyFill="1" applyBorder="1" applyAlignment="1" applyProtection="1">
      <alignment vertical="center"/>
      <protection locked="0"/>
    </xf>
    <xf numFmtId="0" fontId="10" fillId="3" borderId="23" xfId="0" applyFont="1" applyFill="1" applyBorder="1" applyAlignment="1" applyProtection="1">
      <alignment horizontal="center" vertical="center"/>
      <protection locked="0"/>
    </xf>
    <xf numFmtId="0" fontId="10" fillId="3" borderId="10" xfId="0" applyFont="1" applyFill="1" applyBorder="1" applyAlignment="1" applyProtection="1">
      <alignment vertical="center"/>
      <protection locked="0"/>
    </xf>
    <xf numFmtId="0" fontId="10" fillId="3" borderId="14"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7" borderId="1" xfId="0" applyFont="1" applyFill="1" applyBorder="1" applyAlignment="1">
      <alignment vertical="center"/>
    </xf>
    <xf numFmtId="0" fontId="10" fillId="7" borderId="1" xfId="0" applyFont="1" applyFill="1" applyBorder="1" applyAlignment="1">
      <alignment vertical="center" wrapText="1"/>
    </xf>
    <xf numFmtId="0" fontId="10" fillId="8" borderId="1" xfId="0" applyFont="1" applyFill="1" applyBorder="1" applyAlignment="1">
      <alignment vertical="center"/>
    </xf>
    <xf numFmtId="0" fontId="10" fillId="8" borderId="1" xfId="0" applyFont="1" applyFill="1" applyBorder="1" applyAlignment="1">
      <alignment vertical="center" wrapText="1"/>
    </xf>
    <xf numFmtId="0" fontId="26" fillId="7" borderId="1" xfId="0" applyFont="1" applyFill="1" applyBorder="1" applyAlignment="1">
      <alignment vertical="center" wrapText="1"/>
    </xf>
    <xf numFmtId="0" fontId="21" fillId="0" borderId="0" xfId="0" applyFont="1" applyAlignment="1">
      <alignment vertical="center"/>
    </xf>
    <xf numFmtId="178" fontId="10" fillId="3" borderId="92" xfId="0" applyNumberFormat="1" applyFont="1" applyFill="1" applyBorder="1" applyAlignment="1" applyProtection="1">
      <alignment vertical="center"/>
      <protection locked="0"/>
    </xf>
    <xf numFmtId="0" fontId="10" fillId="0" borderId="41" xfId="0" applyFont="1" applyBorder="1" applyAlignment="1">
      <alignment horizontal="center" vertical="center" wrapText="1"/>
    </xf>
    <xf numFmtId="0" fontId="27" fillId="0" borderId="0" xfId="0" applyFont="1" applyAlignment="1">
      <alignment vertical="center" wrapText="1"/>
    </xf>
    <xf numFmtId="43" fontId="10" fillId="9" borderId="88" xfId="1" applyFont="1" applyFill="1" applyBorder="1" applyAlignment="1" applyProtection="1">
      <alignment vertical="center"/>
    </xf>
    <xf numFmtId="176" fontId="11" fillId="10" borderId="0" xfId="1" applyNumberFormat="1" applyFont="1" applyFill="1" applyBorder="1" applyAlignment="1" applyProtection="1">
      <alignment vertical="center"/>
    </xf>
    <xf numFmtId="178" fontId="10" fillId="3" borderId="95" xfId="1" applyNumberFormat="1" applyFont="1" applyFill="1" applyBorder="1" applyAlignment="1" applyProtection="1">
      <alignment vertical="center"/>
      <protection locked="0"/>
    </xf>
    <xf numFmtId="183" fontId="10" fillId="3" borderId="3" xfId="1" applyNumberFormat="1" applyFont="1" applyFill="1" applyBorder="1" applyAlignment="1" applyProtection="1">
      <alignment vertical="center"/>
      <protection locked="0"/>
    </xf>
    <xf numFmtId="183" fontId="10" fillId="3" borderId="95" xfId="1" applyNumberFormat="1" applyFont="1" applyFill="1" applyBorder="1" applyAlignment="1" applyProtection="1">
      <alignment vertical="center"/>
      <protection locked="0"/>
    </xf>
    <xf numFmtId="178" fontId="10" fillId="10" borderId="16" xfId="0" applyNumberFormat="1" applyFont="1" applyFill="1" applyBorder="1" applyAlignment="1">
      <alignment vertical="center"/>
    </xf>
    <xf numFmtId="0" fontId="15" fillId="0" borderId="0" xfId="0" applyFont="1" applyAlignment="1">
      <alignment horizontal="left" vertical="center"/>
    </xf>
    <xf numFmtId="0" fontId="15" fillId="0" borderId="0" xfId="0" applyFont="1" applyAlignment="1">
      <alignment vertical="center" wrapText="1"/>
    </xf>
    <xf numFmtId="0" fontId="29" fillId="0" borderId="0" xfId="0" applyFont="1" applyAlignment="1">
      <alignment vertical="center"/>
    </xf>
    <xf numFmtId="0" fontId="28" fillId="0" borderId="0" xfId="0" applyFont="1" applyAlignment="1">
      <alignment vertical="top" wrapText="1"/>
    </xf>
    <xf numFmtId="0" fontId="15" fillId="0" borderId="0" xfId="0" applyFont="1" applyAlignment="1">
      <alignment horizontal="center" vertical="center"/>
    </xf>
    <xf numFmtId="43" fontId="10" fillId="0" borderId="11" xfId="1" applyFont="1" applyBorder="1" applyAlignment="1" applyProtection="1">
      <alignment vertical="center"/>
    </xf>
    <xf numFmtId="0" fontId="14" fillId="0" borderId="83" xfId="0" applyFont="1" applyBorder="1" applyAlignment="1">
      <alignment vertical="center"/>
    </xf>
    <xf numFmtId="176" fontId="10" fillId="3" borderId="126" xfId="1" applyNumberFormat="1" applyFont="1" applyFill="1" applyBorder="1" applyAlignment="1" applyProtection="1">
      <alignment horizontal="center" vertical="center"/>
    </xf>
    <xf numFmtId="176" fontId="10" fillId="3" borderId="15" xfId="1" applyNumberFormat="1" applyFont="1" applyFill="1" applyBorder="1" applyAlignment="1" applyProtection="1">
      <alignment horizontal="center" vertical="center"/>
    </xf>
    <xf numFmtId="0" fontId="10" fillId="3" borderId="127"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32" xfId="0" applyFont="1" applyFill="1" applyBorder="1" applyAlignment="1">
      <alignment horizontal="center" vertical="center"/>
    </xf>
    <xf numFmtId="0" fontId="15" fillId="0" borderId="38" xfId="0" applyFont="1" applyBorder="1" applyAlignment="1">
      <alignment horizontal="center" vertical="center" wrapText="1"/>
    </xf>
    <xf numFmtId="177" fontId="10" fillId="0" borderId="61" xfId="0" applyNumberFormat="1" applyFont="1" applyBorder="1" applyAlignment="1">
      <alignment vertical="center"/>
    </xf>
    <xf numFmtId="177" fontId="10" fillId="0" borderId="66" xfId="0" applyNumberFormat="1" applyFont="1" applyBorder="1" applyAlignment="1">
      <alignment vertical="center"/>
    </xf>
    <xf numFmtId="177" fontId="10" fillId="11" borderId="13" xfId="0" applyNumberFormat="1" applyFont="1" applyFill="1" applyBorder="1" applyAlignment="1">
      <alignment vertical="center"/>
    </xf>
    <xf numFmtId="0" fontId="21" fillId="0" borderId="0" xfId="0" applyFont="1" applyAlignment="1">
      <alignment horizontal="left" vertical="center"/>
    </xf>
    <xf numFmtId="0" fontId="30" fillId="0" borderId="0" xfId="0" applyFont="1" applyAlignment="1">
      <alignment horizontal="left" vertical="center"/>
    </xf>
    <xf numFmtId="0" fontId="10" fillId="0" borderId="90" xfId="0" applyFont="1" applyBorder="1" applyAlignment="1">
      <alignment horizontal="center" vertical="center"/>
    </xf>
    <xf numFmtId="0" fontId="10" fillId="0" borderId="128" xfId="0" applyFont="1" applyBorder="1" applyAlignment="1">
      <alignment horizontal="center" vertical="center"/>
    </xf>
    <xf numFmtId="0" fontId="10" fillId="0" borderId="124" xfId="0" applyFont="1" applyBorder="1" applyAlignment="1">
      <alignment horizontal="center" vertical="center"/>
    </xf>
    <xf numFmtId="0" fontId="11" fillId="2" borderId="90" xfId="0" applyFont="1" applyFill="1" applyBorder="1" applyAlignment="1">
      <alignment horizontal="center" vertical="center"/>
    </xf>
    <xf numFmtId="0" fontId="10" fillId="0" borderId="129" xfId="0" applyFont="1" applyBorder="1" applyAlignment="1">
      <alignment horizontal="center" vertical="center"/>
    </xf>
    <xf numFmtId="0" fontId="10" fillId="2" borderId="51" xfId="0" applyFont="1" applyFill="1" applyBorder="1" applyAlignment="1">
      <alignment vertical="center"/>
    </xf>
    <xf numFmtId="0" fontId="10" fillId="0" borderId="51" xfId="0" applyFont="1" applyBorder="1" applyAlignment="1">
      <alignment vertical="center"/>
    </xf>
    <xf numFmtId="178" fontId="10" fillId="11" borderId="47" xfId="1" applyNumberFormat="1" applyFont="1" applyFill="1" applyBorder="1" applyAlignment="1" applyProtection="1">
      <alignment vertical="center"/>
      <protection locked="0"/>
    </xf>
    <xf numFmtId="178" fontId="10" fillId="4" borderId="47" xfId="0" applyNumberFormat="1" applyFont="1" applyFill="1" applyBorder="1" applyAlignment="1">
      <alignment vertical="center"/>
    </xf>
    <xf numFmtId="178" fontId="10" fillId="0" borderId="47" xfId="1" applyNumberFormat="1" applyFont="1" applyBorder="1" applyAlignment="1" applyProtection="1">
      <alignment vertical="center"/>
    </xf>
    <xf numFmtId="0" fontId="31" fillId="0" borderId="0" xfId="0" applyFont="1" applyAlignment="1">
      <alignment vertical="center"/>
    </xf>
    <xf numFmtId="178" fontId="10" fillId="12" borderId="52" xfId="1" applyNumberFormat="1" applyFont="1" applyFill="1" applyBorder="1" applyAlignment="1" applyProtection="1">
      <alignment vertical="center"/>
    </xf>
    <xf numFmtId="178" fontId="10" fillId="13" borderId="1" xfId="0" applyNumberFormat="1" applyFont="1" applyFill="1" applyBorder="1" applyAlignment="1" applyProtection="1">
      <alignment vertical="center"/>
      <protection locked="0"/>
    </xf>
    <xf numFmtId="178" fontId="10" fillId="13" borderId="1" xfId="1" applyNumberFormat="1" applyFont="1" applyFill="1" applyBorder="1" applyAlignment="1" applyProtection="1">
      <alignment vertical="center"/>
      <protection locked="0"/>
    </xf>
    <xf numFmtId="178" fontId="10" fillId="13" borderId="5" xfId="1" applyNumberFormat="1" applyFont="1" applyFill="1" applyBorder="1" applyAlignment="1" applyProtection="1">
      <alignment vertical="center"/>
      <protection locked="0"/>
    </xf>
    <xf numFmtId="178" fontId="10" fillId="13" borderId="47" xfId="1" applyNumberFormat="1" applyFont="1" applyFill="1" applyBorder="1" applyAlignment="1" applyProtection="1">
      <alignment vertical="center"/>
      <protection locked="0"/>
    </xf>
    <xf numFmtId="178" fontId="10" fillId="13" borderId="52" xfId="1" applyNumberFormat="1" applyFont="1" applyFill="1" applyBorder="1" applyAlignment="1" applyProtection="1">
      <alignment vertical="center"/>
      <protection locked="0"/>
    </xf>
    <xf numFmtId="178" fontId="10" fillId="13" borderId="50" xfId="1" applyNumberFormat="1" applyFont="1" applyFill="1" applyBorder="1" applyAlignment="1" applyProtection="1">
      <alignment vertical="center"/>
      <protection locked="0"/>
    </xf>
    <xf numFmtId="178" fontId="10" fillId="13" borderId="58" xfId="1" applyNumberFormat="1" applyFont="1" applyFill="1" applyBorder="1" applyAlignment="1" applyProtection="1">
      <alignment vertical="center"/>
      <protection locked="0"/>
    </xf>
    <xf numFmtId="178" fontId="10" fillId="13" borderId="55" xfId="1" applyNumberFormat="1" applyFont="1" applyFill="1" applyBorder="1" applyAlignment="1" applyProtection="1">
      <alignment vertical="center"/>
      <protection locked="0"/>
    </xf>
    <xf numFmtId="178" fontId="10" fillId="13" borderId="23" xfId="1" applyNumberFormat="1" applyFont="1" applyFill="1" applyBorder="1" applyAlignment="1" applyProtection="1">
      <alignment vertical="center"/>
      <protection locked="0"/>
    </xf>
    <xf numFmtId="178" fontId="10" fillId="13" borderId="52" xfId="1" applyNumberFormat="1" applyFont="1" applyFill="1" applyBorder="1" applyAlignment="1" applyProtection="1">
      <alignment vertical="center"/>
    </xf>
    <xf numFmtId="178" fontId="10" fillId="13" borderId="1" xfId="1" applyNumberFormat="1" applyFont="1" applyFill="1" applyBorder="1" applyAlignment="1" applyProtection="1">
      <alignment vertical="center"/>
    </xf>
    <xf numFmtId="178" fontId="10" fillId="13" borderId="5" xfId="1" applyNumberFormat="1" applyFont="1" applyFill="1" applyBorder="1" applyAlignment="1" applyProtection="1">
      <alignment vertical="center"/>
    </xf>
    <xf numFmtId="178" fontId="10" fillId="13" borderId="47" xfId="1" applyNumberFormat="1" applyFont="1" applyFill="1" applyBorder="1" applyAlignment="1" applyProtection="1">
      <alignment vertical="center"/>
    </xf>
    <xf numFmtId="178" fontId="10" fillId="13" borderId="2" xfId="1" applyNumberFormat="1" applyFont="1" applyFill="1" applyBorder="1" applyAlignment="1" applyProtection="1">
      <alignment vertical="center"/>
    </xf>
    <xf numFmtId="178" fontId="10" fillId="13" borderId="61" xfId="1" applyNumberFormat="1" applyFont="1" applyFill="1" applyBorder="1" applyAlignment="1" applyProtection="1">
      <alignment vertical="center"/>
    </xf>
    <xf numFmtId="178" fontId="10" fillId="13" borderId="63" xfId="1" applyNumberFormat="1" applyFont="1" applyFill="1" applyBorder="1" applyAlignment="1" applyProtection="1">
      <alignment vertical="center"/>
    </xf>
    <xf numFmtId="178" fontId="10" fillId="13" borderId="64" xfId="1" applyNumberFormat="1" applyFont="1" applyFill="1" applyBorder="1" applyAlignment="1" applyProtection="1">
      <alignment vertical="center"/>
    </xf>
    <xf numFmtId="178" fontId="10" fillId="13" borderId="65" xfId="1" applyNumberFormat="1" applyFont="1" applyFill="1" applyBorder="1" applyAlignment="1" applyProtection="1">
      <alignment vertical="center"/>
    </xf>
    <xf numFmtId="178" fontId="10" fillId="13" borderId="66" xfId="1" applyNumberFormat="1" applyFont="1" applyFill="1" applyBorder="1" applyAlignment="1" applyProtection="1">
      <alignment vertical="center"/>
    </xf>
    <xf numFmtId="178" fontId="10" fillId="13" borderId="21" xfId="1" applyNumberFormat="1" applyFont="1" applyFill="1" applyBorder="1" applyAlignment="1" applyProtection="1">
      <alignment vertical="center"/>
    </xf>
    <xf numFmtId="178" fontId="10" fillId="13" borderId="17" xfId="1" applyNumberFormat="1" applyFont="1" applyFill="1" applyBorder="1" applyAlignment="1" applyProtection="1">
      <alignment vertical="center"/>
    </xf>
    <xf numFmtId="178" fontId="10" fillId="0" borderId="0" xfId="0" applyNumberFormat="1" applyFont="1" applyAlignment="1">
      <alignment vertical="center"/>
    </xf>
    <xf numFmtId="10" fontId="10" fillId="0" borderId="72" xfId="2" applyNumberFormat="1"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left" vertical="center"/>
    </xf>
    <xf numFmtId="0" fontId="10" fillId="0" borderId="81" xfId="0" applyFont="1" applyBorder="1" applyAlignment="1">
      <alignment horizontal="center" vertical="center"/>
    </xf>
    <xf numFmtId="0" fontId="10" fillId="0" borderId="67" xfId="0" applyFont="1" applyBorder="1" applyAlignment="1">
      <alignment horizontal="center" vertical="center"/>
    </xf>
    <xf numFmtId="0" fontId="10" fillId="0" borderId="82" xfId="0" applyFont="1" applyBorder="1" applyAlignment="1">
      <alignment horizontal="center" vertical="center"/>
    </xf>
    <xf numFmtId="0" fontId="10" fillId="0" borderId="81" xfId="0" applyFont="1" applyBorder="1" applyAlignment="1">
      <alignment horizontal="center" vertical="center" wrapText="1"/>
    </xf>
    <xf numFmtId="0" fontId="10" fillId="0" borderId="67"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4" xfId="0" applyFont="1" applyBorder="1" applyAlignment="1">
      <alignment horizontal="center" vertical="center"/>
    </xf>
    <xf numFmtId="0" fontId="10" fillId="0" borderId="86" xfId="0" applyFont="1" applyBorder="1" applyAlignment="1">
      <alignment horizontal="right" vertical="center"/>
    </xf>
    <xf numFmtId="43" fontId="21" fillId="10" borderId="125" xfId="1" applyFont="1" applyFill="1" applyBorder="1" applyAlignment="1" applyProtection="1">
      <alignment horizontal="left" vertical="center"/>
    </xf>
    <xf numFmtId="43" fontId="21" fillId="10" borderId="93" xfId="1" applyFont="1" applyFill="1" applyBorder="1" applyAlignment="1" applyProtection="1">
      <alignment horizontal="left" vertical="center"/>
    </xf>
    <xf numFmtId="43" fontId="21" fillId="10" borderId="44" xfId="1" applyFont="1" applyFill="1" applyBorder="1" applyAlignment="1" applyProtection="1">
      <alignment horizontal="left" vertical="center"/>
    </xf>
    <xf numFmtId="0" fontId="10" fillId="0" borderId="46"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77"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41" xfId="0" applyFont="1" applyBorder="1" applyAlignment="1">
      <alignment horizontal="center" vertical="center" wrapText="1"/>
    </xf>
    <xf numFmtId="0" fontId="14" fillId="0" borderId="7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85" xfId="0" applyFont="1" applyBorder="1" applyAlignment="1">
      <alignment horizontal="center" vertical="center" wrapText="1"/>
    </xf>
    <xf numFmtId="0" fontId="14" fillId="0" borderId="17" xfId="0" applyFont="1" applyBorder="1" applyAlignment="1">
      <alignment horizontal="center" vertical="center" wrapText="1"/>
    </xf>
    <xf numFmtId="43" fontId="21" fillId="2" borderId="125" xfId="1" applyFont="1" applyFill="1" applyBorder="1" applyAlignment="1" applyProtection="1">
      <alignment horizontal="left" vertical="center"/>
    </xf>
    <xf numFmtId="43" fontId="21" fillId="2" borderId="93" xfId="1" applyFont="1" applyFill="1" applyBorder="1" applyAlignment="1" applyProtection="1">
      <alignment horizontal="left" vertical="center"/>
    </xf>
    <xf numFmtId="43" fontId="21" fillId="2" borderId="44" xfId="1" applyFont="1" applyFill="1" applyBorder="1" applyAlignment="1" applyProtection="1">
      <alignment horizontal="left" vertical="center"/>
    </xf>
    <xf numFmtId="0" fontId="15" fillId="0" borderId="77"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0" xfId="0" applyFont="1" applyAlignment="1">
      <alignment horizontal="left" vertical="top" wrapText="1"/>
    </xf>
    <xf numFmtId="0" fontId="28" fillId="0" borderId="0" xfId="0" applyFont="1" applyAlignment="1">
      <alignment horizontal="left" vertical="top" wrapText="1"/>
    </xf>
    <xf numFmtId="0" fontId="11" fillId="0" borderId="103" xfId="0" applyFont="1" applyBorder="1" applyAlignment="1">
      <alignment horizontal="left" vertical="center"/>
    </xf>
    <xf numFmtId="0" fontId="11" fillId="0" borderId="67" xfId="0" applyFont="1" applyBorder="1" applyAlignment="1">
      <alignment horizontal="left" vertical="center"/>
    </xf>
    <xf numFmtId="0" fontId="11" fillId="0" borderId="83" xfId="0" applyFont="1" applyBorder="1" applyAlignment="1">
      <alignment horizontal="left" vertical="center"/>
    </xf>
    <xf numFmtId="0" fontId="10" fillId="0" borderId="110" xfId="0" applyFont="1" applyBorder="1" applyAlignment="1">
      <alignment horizontal="left" vertical="center"/>
    </xf>
    <xf numFmtId="0" fontId="10" fillId="0" borderId="111" xfId="0" applyFont="1" applyBorder="1" applyAlignment="1">
      <alignment horizontal="left" vertical="center"/>
    </xf>
    <xf numFmtId="0" fontId="10" fillId="0" borderId="112" xfId="0" applyFont="1" applyBorder="1" applyAlignment="1">
      <alignment horizontal="left" vertical="center"/>
    </xf>
    <xf numFmtId="0" fontId="10" fillId="0" borderId="116" xfId="0" applyFont="1" applyBorder="1" applyAlignment="1">
      <alignment horizontal="left" vertical="center"/>
    </xf>
    <xf numFmtId="0" fontId="10" fillId="0" borderId="86" xfId="0" applyFont="1" applyBorder="1" applyAlignment="1">
      <alignment horizontal="left" vertical="center"/>
    </xf>
    <xf numFmtId="0" fontId="10" fillId="0" borderId="117" xfId="0" applyFont="1" applyBorder="1" applyAlignment="1">
      <alignment horizontal="left" vertical="center"/>
    </xf>
    <xf numFmtId="0" fontId="10" fillId="0" borderId="102" xfId="0" applyFont="1" applyBorder="1" applyAlignment="1">
      <alignment horizontal="left" vertical="center"/>
    </xf>
    <xf numFmtId="0" fontId="10" fillId="0" borderId="113" xfId="0" applyFont="1" applyBorder="1" applyAlignment="1">
      <alignment horizontal="left" vertical="center"/>
    </xf>
    <xf numFmtId="0" fontId="10" fillId="0" borderId="114" xfId="0" applyFont="1" applyBorder="1" applyAlignment="1">
      <alignment horizontal="left" vertical="center"/>
    </xf>
    <xf numFmtId="0" fontId="31" fillId="0" borderId="46" xfId="0" applyFont="1" applyBorder="1" applyAlignment="1">
      <alignment horizontal="center" vertical="center"/>
    </xf>
    <xf numFmtId="0" fontId="31" fillId="0" borderId="45" xfId="0" applyFont="1" applyBorder="1" applyAlignment="1">
      <alignment horizontal="center" vertical="center"/>
    </xf>
    <xf numFmtId="0" fontId="33" fillId="0" borderId="89" xfId="0" applyFont="1" applyBorder="1" applyAlignment="1">
      <alignment horizontal="center" vertical="center"/>
    </xf>
    <xf numFmtId="0" fontId="31" fillId="0" borderId="71" xfId="0" applyFont="1" applyBorder="1" applyAlignment="1">
      <alignment vertical="center"/>
    </xf>
    <xf numFmtId="0" fontId="31" fillId="0" borderId="71" xfId="0" applyFont="1" applyBorder="1" applyAlignment="1">
      <alignment horizontal="left" vertical="center" indent="2"/>
    </xf>
    <xf numFmtId="0" fontId="31" fillId="0" borderId="42" xfId="0" applyFont="1" applyBorder="1" applyAlignment="1">
      <alignment horizontal="left" vertical="center" indent="2"/>
    </xf>
    <xf numFmtId="0" fontId="31" fillId="0" borderId="34" xfId="0" applyFont="1" applyBorder="1" applyAlignment="1">
      <alignment horizontal="center" vertical="center"/>
    </xf>
    <xf numFmtId="0" fontId="31" fillId="0" borderId="72" xfId="0" applyFont="1" applyBorder="1" applyAlignment="1">
      <alignment vertical="center"/>
    </xf>
    <xf numFmtId="0" fontId="31" fillId="0" borderId="73" xfId="0" applyFont="1" applyBorder="1" applyAlignment="1">
      <alignment vertical="center"/>
    </xf>
    <xf numFmtId="0" fontId="31" fillId="0" borderId="71" xfId="0" applyFont="1" applyBorder="1" applyAlignment="1">
      <alignment horizontal="left" vertical="center" wrapText="1" indent="2"/>
    </xf>
    <xf numFmtId="0" fontId="31" fillId="0" borderId="74" xfId="0" applyFont="1" applyBorder="1" applyAlignment="1">
      <alignment horizontal="center" vertical="center"/>
    </xf>
    <xf numFmtId="0" fontId="31" fillId="0" borderId="25" xfId="0" applyFont="1" applyBorder="1" applyAlignment="1">
      <alignment vertical="center"/>
    </xf>
    <xf numFmtId="0" fontId="31" fillId="0" borderId="72" xfId="0" applyFont="1" applyBorder="1" applyAlignment="1">
      <alignment horizontal="center" vertical="center"/>
    </xf>
    <xf numFmtId="0" fontId="33" fillId="0" borderId="72" xfId="0" applyFont="1" applyBorder="1" applyAlignment="1">
      <alignment horizontal="center" vertical="center"/>
    </xf>
    <xf numFmtId="0" fontId="34" fillId="0" borderId="0" xfId="0" applyFont="1" applyAlignment="1">
      <alignment vertical="center"/>
    </xf>
    <xf numFmtId="0" fontId="31" fillId="0" borderId="0" xfId="0" applyFont="1" applyAlignment="1">
      <alignment horizontal="right" vertical="center"/>
    </xf>
    <xf numFmtId="0" fontId="35" fillId="2" borderId="0" xfId="0" applyFont="1" applyFill="1" applyAlignment="1">
      <alignment vertical="center"/>
    </xf>
    <xf numFmtId="0" fontId="35" fillId="0" borderId="0" xfId="0" applyFont="1" applyAlignment="1">
      <alignment horizontal="left" vertical="center"/>
    </xf>
    <xf numFmtId="0" fontId="35" fillId="0" borderId="0" xfId="0" applyFont="1" applyAlignment="1">
      <alignment horizontal="center" vertical="center"/>
    </xf>
    <xf numFmtId="0" fontId="31" fillId="0" borderId="0" xfId="0" applyFont="1" applyAlignment="1">
      <alignment vertical="center"/>
    </xf>
    <xf numFmtId="0" fontId="31" fillId="0" borderId="0" xfId="0" applyFont="1"/>
    <xf numFmtId="0" fontId="33" fillId="0" borderId="0" xfId="0" applyFont="1" applyAlignment="1">
      <alignment horizontal="center"/>
    </xf>
    <xf numFmtId="0" fontId="35" fillId="0" borderId="0" xfId="0" applyFont="1"/>
    <xf numFmtId="0" fontId="36" fillId="0" borderId="86" xfId="0" applyFont="1" applyBorder="1" applyAlignment="1">
      <alignment horizontal="right" vertical="center"/>
    </xf>
    <xf numFmtId="0" fontId="31" fillId="0" borderId="86" xfId="0" applyFont="1" applyBorder="1" applyAlignment="1">
      <alignment horizontal="right"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7"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8" xfId="0" applyFont="1" applyBorder="1" applyAlignment="1">
      <alignment horizontal="center" vertical="center"/>
    </xf>
    <xf numFmtId="0" fontId="36" fillId="0" borderId="7" xfId="0" applyFont="1" applyBorder="1" applyAlignment="1">
      <alignment horizontal="center" vertical="center" wrapText="1"/>
    </xf>
    <xf numFmtId="0" fontId="31" fillId="0" borderId="7" xfId="0" quotePrefix="1" applyFont="1" applyBorder="1" applyAlignment="1">
      <alignment horizontal="center" vertical="center"/>
    </xf>
    <xf numFmtId="0" fontId="34" fillId="0" borderId="7" xfId="0" applyFont="1" applyBorder="1" applyAlignment="1">
      <alignment horizontal="center" vertical="center" wrapText="1"/>
    </xf>
    <xf numFmtId="0" fontId="31" fillId="0" borderId="9" xfId="0" applyFont="1" applyBorder="1" applyAlignment="1">
      <alignment horizontal="center" vertical="center" wrapText="1"/>
    </xf>
    <xf numFmtId="0" fontId="37" fillId="0" borderId="25" xfId="0" applyFont="1" applyBorder="1" applyAlignment="1">
      <alignment horizontal="center" vertical="center"/>
    </xf>
    <xf numFmtId="0" fontId="37" fillId="0" borderId="23" xfId="0" applyFont="1" applyBorder="1" applyAlignment="1">
      <alignment horizontal="center" vertical="center"/>
    </xf>
    <xf numFmtId="0" fontId="31" fillId="0" borderId="23" xfId="0" applyFont="1" applyBorder="1" applyAlignment="1">
      <alignment horizontal="center"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xf>
    <xf numFmtId="0" fontId="31" fillId="0" borderId="23" xfId="0" applyFont="1" applyBorder="1" applyAlignment="1">
      <alignment horizontal="center" vertical="center"/>
    </xf>
    <xf numFmtId="0" fontId="31" fillId="0" borderId="23" xfId="0" quotePrefix="1" applyFont="1" applyBorder="1" applyAlignment="1">
      <alignment horizontal="center" vertical="center"/>
    </xf>
    <xf numFmtId="0" fontId="31" fillId="0" borderId="17" xfId="0" quotePrefix="1" applyFont="1" applyBorder="1" applyAlignment="1">
      <alignment horizontal="center" vertical="center"/>
    </xf>
    <xf numFmtId="0" fontId="31" fillId="3" borderId="10" xfId="0" applyFont="1" applyFill="1" applyBorder="1"/>
    <xf numFmtId="0" fontId="31" fillId="3" borderId="11" xfId="0" applyFont="1" applyFill="1" applyBorder="1"/>
    <xf numFmtId="0" fontId="31" fillId="3" borderId="29" xfId="0" applyFont="1" applyFill="1" applyBorder="1"/>
    <xf numFmtId="0" fontId="31" fillId="3" borderId="12" xfId="0" applyFont="1" applyFill="1" applyBorder="1"/>
    <xf numFmtId="176" fontId="31" fillId="3" borderId="11" xfId="1" applyNumberFormat="1" applyFont="1" applyFill="1" applyBorder="1"/>
    <xf numFmtId="0" fontId="31" fillId="3" borderId="13" xfId="0" applyFont="1" applyFill="1" applyBorder="1"/>
    <xf numFmtId="49" fontId="31" fillId="3" borderId="10" xfId="0" quotePrefix="1" applyNumberFormat="1" applyFont="1" applyFill="1" applyBorder="1" applyAlignment="1">
      <alignment horizontal="left"/>
    </xf>
    <xf numFmtId="177" fontId="31" fillId="3" borderId="11" xfId="0" applyNumberFormat="1" applyFont="1" applyFill="1" applyBorder="1"/>
    <xf numFmtId="177" fontId="31" fillId="3" borderId="29" xfId="0" applyNumberFormat="1" applyFont="1" applyFill="1" applyBorder="1"/>
    <xf numFmtId="0" fontId="31" fillId="3" borderId="11" xfId="0" applyFont="1" applyFill="1" applyBorder="1" applyAlignment="1">
      <alignment horizontal="center"/>
    </xf>
    <xf numFmtId="0" fontId="34" fillId="3" borderId="11" xfId="0" applyFont="1" applyFill="1" applyBorder="1" applyAlignment="1">
      <alignment horizontal="center"/>
    </xf>
    <xf numFmtId="0" fontId="31" fillId="3" borderId="13" xfId="0" applyFont="1" applyFill="1" applyBorder="1" applyAlignment="1">
      <alignment horizontal="center"/>
    </xf>
    <xf numFmtId="0" fontId="31" fillId="3" borderId="14" xfId="0" applyFont="1" applyFill="1" applyBorder="1"/>
    <xf numFmtId="0" fontId="31" fillId="3" borderId="3" xfId="0" applyFont="1" applyFill="1" applyBorder="1"/>
    <xf numFmtId="0" fontId="31" fillId="3" borderId="30" xfId="0" applyFont="1" applyFill="1" applyBorder="1"/>
    <xf numFmtId="0" fontId="31" fillId="3" borderId="15" xfId="0" applyFont="1" applyFill="1" applyBorder="1"/>
    <xf numFmtId="176" fontId="31" fillId="3" borderId="3" xfId="1" applyNumberFormat="1" applyFont="1" applyFill="1" applyBorder="1"/>
    <xf numFmtId="0" fontId="31" fillId="3" borderId="16" xfId="0" applyFont="1" applyFill="1" applyBorder="1"/>
    <xf numFmtId="0" fontId="31" fillId="3" borderId="14" xfId="0" quotePrefix="1" applyFont="1" applyFill="1" applyBorder="1" applyAlignment="1">
      <alignment horizontal="left"/>
    </xf>
    <xf numFmtId="0" fontId="31" fillId="3" borderId="25" xfId="0" applyFont="1" applyFill="1" applyBorder="1"/>
    <xf numFmtId="0" fontId="31" fillId="3" borderId="23" xfId="0" applyFont="1" applyFill="1" applyBorder="1"/>
    <xf numFmtId="0" fontId="31" fillId="3" borderId="27" xfId="0" applyFont="1" applyFill="1" applyBorder="1"/>
    <xf numFmtId="0" fontId="31" fillId="3" borderId="28" xfId="0" applyFont="1" applyFill="1" applyBorder="1"/>
    <xf numFmtId="176" fontId="31" fillId="3" borderId="23" xfId="1" applyNumberFormat="1" applyFont="1" applyFill="1" applyBorder="1"/>
    <xf numFmtId="0" fontId="31" fillId="3" borderId="17" xfId="0" applyFont="1" applyFill="1" applyBorder="1"/>
    <xf numFmtId="0" fontId="31" fillId="3" borderId="31" xfId="0" quotePrefix="1" applyFont="1" applyFill="1" applyBorder="1" applyAlignment="1">
      <alignment horizontal="left"/>
    </xf>
    <xf numFmtId="0" fontId="31" fillId="3" borderId="4" xfId="0" applyFont="1" applyFill="1" applyBorder="1"/>
    <xf numFmtId="0" fontId="31" fillId="3" borderId="32" xfId="0" applyFont="1" applyFill="1" applyBorder="1"/>
    <xf numFmtId="0" fontId="31" fillId="3" borderId="33" xfId="0" applyFont="1" applyFill="1" applyBorder="1"/>
    <xf numFmtId="176" fontId="31" fillId="3" borderId="4" xfId="1" applyNumberFormat="1" applyFont="1" applyFill="1" applyBorder="1"/>
    <xf numFmtId="0" fontId="31" fillId="3" borderId="18" xfId="0" applyFont="1" applyFill="1" applyBorder="1"/>
    <xf numFmtId="0" fontId="31" fillId="0" borderId="34" xfId="0" applyFont="1" applyBorder="1" applyAlignment="1">
      <alignment horizontal="centerContinuous"/>
    </xf>
    <xf numFmtId="0" fontId="31" fillId="0" borderId="5" xfId="0" applyFont="1" applyBorder="1" applyAlignment="1">
      <alignment horizontal="centerContinuous"/>
    </xf>
    <xf numFmtId="177" fontId="31" fillId="0" borderId="5" xfId="0" applyNumberFormat="1" applyFont="1" applyBorder="1"/>
    <xf numFmtId="177" fontId="31" fillId="0" borderId="35" xfId="0" applyNumberFormat="1" applyFont="1" applyBorder="1"/>
    <xf numFmtId="177" fontId="31" fillId="0" borderId="24" xfId="0" applyNumberFormat="1" applyFont="1" applyBorder="1"/>
    <xf numFmtId="176" fontId="31" fillId="0" borderId="5" xfId="1" applyNumberFormat="1" applyFont="1" applyBorder="1"/>
    <xf numFmtId="0" fontId="31" fillId="0" borderId="21" xfId="0" applyFont="1" applyBorder="1"/>
    <xf numFmtId="0" fontId="37" fillId="0" borderId="89" xfId="0" applyFont="1" applyBorder="1" applyAlignment="1">
      <alignment horizontal="center" vertical="center"/>
    </xf>
    <xf numFmtId="0" fontId="37" fillId="0" borderId="90" xfId="0" applyFont="1" applyBorder="1" applyAlignment="1">
      <alignment horizontal="center" vertical="center"/>
    </xf>
    <xf numFmtId="0" fontId="31" fillId="0" borderId="42" xfId="0" applyFont="1" applyBorder="1" applyAlignment="1">
      <alignment horizontal="centerContinuous"/>
    </xf>
    <xf numFmtId="0" fontId="31" fillId="0" borderId="1" xfId="0" applyFont="1" applyBorder="1" applyAlignment="1">
      <alignment horizontal="centerContinuous"/>
    </xf>
    <xf numFmtId="177" fontId="31" fillId="0" borderId="1" xfId="0" applyNumberFormat="1" applyFont="1" applyBorder="1"/>
    <xf numFmtId="177" fontId="31" fillId="0" borderId="43" xfId="0" applyNumberFormat="1" applyFont="1" applyBorder="1"/>
    <xf numFmtId="177" fontId="31" fillId="0" borderId="44" xfId="0" applyNumberFormat="1" applyFont="1" applyBorder="1"/>
    <xf numFmtId="176" fontId="31" fillId="0" borderId="1" xfId="1" applyNumberFormat="1" applyFont="1" applyBorder="1"/>
    <xf numFmtId="0" fontId="31" fillId="0" borderId="2" xfId="0" applyFont="1" applyBorder="1"/>
    <xf numFmtId="0" fontId="31" fillId="0" borderId="91" xfId="0" applyFont="1" applyBorder="1" applyAlignment="1">
      <alignment horizontal="center"/>
    </xf>
    <xf numFmtId="0" fontId="31" fillId="0" borderId="37" xfId="0" applyFont="1" applyBorder="1" applyAlignment="1">
      <alignment horizontal="center"/>
    </xf>
    <xf numFmtId="177" fontId="31" fillId="0" borderId="22" xfId="0" applyNumberFormat="1" applyFont="1" applyBorder="1"/>
    <xf numFmtId="177" fontId="31" fillId="0" borderId="36" xfId="0" applyNumberFormat="1" applyFont="1" applyBorder="1"/>
    <xf numFmtId="177" fontId="31" fillId="0" borderId="37" xfId="0" applyNumberFormat="1" applyFont="1" applyBorder="1"/>
    <xf numFmtId="176" fontId="31" fillId="0" borderId="22" xfId="1" applyNumberFormat="1" applyFont="1" applyBorder="1"/>
    <xf numFmtId="0" fontId="31" fillId="0" borderId="38" xfId="0" applyFont="1" applyBorder="1"/>
    <xf numFmtId="0" fontId="31" fillId="0" borderId="39" xfId="0" applyFont="1" applyBorder="1" applyAlignment="1">
      <alignment vertical="center"/>
    </xf>
    <xf numFmtId="177" fontId="31" fillId="0" borderId="39" xfId="0" applyNumberFormat="1" applyFont="1" applyBorder="1" applyAlignment="1">
      <alignment vertical="center"/>
    </xf>
    <xf numFmtId="176" fontId="31" fillId="0" borderId="39" xfId="1" applyNumberFormat="1" applyFont="1" applyBorder="1" applyAlignment="1">
      <alignment vertical="center"/>
    </xf>
    <xf numFmtId="0" fontId="32" fillId="0" borderId="0" xfId="0" applyFont="1" applyAlignment="1">
      <alignment vertical="center"/>
    </xf>
    <xf numFmtId="0" fontId="32" fillId="0" borderId="0" xfId="0" applyFont="1" applyAlignment="1">
      <alignment vertical="center" wrapText="1"/>
    </xf>
    <xf numFmtId="0" fontId="33" fillId="2" borderId="0" xfId="0" applyFont="1" applyFill="1" applyAlignment="1">
      <alignment horizontal="center" vertical="center"/>
    </xf>
    <xf numFmtId="0" fontId="35" fillId="0" borderId="0" xfId="0" applyFont="1" applyAlignment="1">
      <alignment vertical="center"/>
    </xf>
    <xf numFmtId="0" fontId="38" fillId="0" borderId="0" xfId="0" applyFont="1" applyAlignment="1">
      <alignment vertical="center"/>
    </xf>
    <xf numFmtId="0" fontId="31" fillId="0" borderId="0" xfId="0" quotePrefix="1" applyFont="1" applyAlignment="1">
      <alignment horizontal="left" vertical="center"/>
    </xf>
    <xf numFmtId="0" fontId="36" fillId="0" borderId="0" xfId="0" applyFont="1" applyAlignment="1">
      <alignment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39" fillId="0" borderId="89" xfId="0" applyFont="1" applyBorder="1" applyAlignment="1">
      <alignment vertical="center"/>
    </xf>
    <xf numFmtId="0" fontId="36" fillId="2" borderId="11" xfId="0" quotePrefix="1" applyFont="1" applyFill="1" applyBorder="1" applyAlignment="1">
      <alignment horizontal="center" vertical="center"/>
    </xf>
    <xf numFmtId="0" fontId="36" fillId="2" borderId="0" xfId="0" quotePrefix="1" applyFont="1" applyFill="1" applyAlignment="1">
      <alignment horizontal="center" vertical="center"/>
    </xf>
    <xf numFmtId="0" fontId="36" fillId="2" borderId="11" xfId="0" applyFont="1" applyFill="1" applyBorder="1" applyAlignment="1">
      <alignment horizontal="center" vertical="center"/>
    </xf>
    <xf numFmtId="0" fontId="39" fillId="2" borderId="11" xfId="0" applyFont="1" applyFill="1" applyBorder="1" applyAlignment="1">
      <alignment horizontal="center" vertical="center"/>
    </xf>
    <xf numFmtId="0" fontId="31" fillId="0" borderId="40" xfId="0" applyFont="1" applyBorder="1" applyAlignment="1">
      <alignment horizontal="center" vertical="center" wrapText="1"/>
    </xf>
    <xf numFmtId="0" fontId="36" fillId="2" borderId="13" xfId="0" applyFont="1" applyFill="1" applyBorder="1" applyAlignment="1">
      <alignment horizontal="center" vertical="center"/>
    </xf>
    <xf numFmtId="0" fontId="31" fillId="3" borderId="10" xfId="0" quotePrefix="1" applyFont="1" applyFill="1" applyBorder="1" applyAlignment="1">
      <alignment horizontal="center" vertical="center"/>
    </xf>
    <xf numFmtId="0" fontId="31" fillId="3" borderId="11" xfId="0" quotePrefix="1" applyFont="1" applyFill="1" applyBorder="1" applyAlignment="1">
      <alignment horizontal="center" vertical="center"/>
    </xf>
    <xf numFmtId="0" fontId="31" fillId="3" borderId="11" xfId="0" applyFont="1" applyFill="1" applyBorder="1" applyAlignment="1">
      <alignment vertical="center"/>
    </xf>
    <xf numFmtId="0" fontId="36" fillId="3" borderId="11" xfId="0" quotePrefix="1" applyFont="1" applyFill="1" applyBorder="1" applyAlignment="1">
      <alignment horizontal="center" vertical="center"/>
    </xf>
    <xf numFmtId="177" fontId="36" fillId="3" borderId="11" xfId="0" applyNumberFormat="1" applyFont="1" applyFill="1" applyBorder="1" applyAlignment="1">
      <alignment vertical="center"/>
    </xf>
    <xf numFmtId="0" fontId="31" fillId="3" borderId="13" xfId="0" applyFont="1" applyFill="1" applyBorder="1" applyAlignment="1">
      <alignment vertical="center"/>
    </xf>
    <xf numFmtId="0" fontId="31" fillId="3" borderId="10" xfId="0" quotePrefix="1" applyFont="1" applyFill="1" applyBorder="1" applyAlignment="1">
      <alignment horizontal="left" vertical="center"/>
    </xf>
    <xf numFmtId="0" fontId="31" fillId="3" borderId="11" xfId="0" quotePrefix="1" applyFont="1" applyFill="1" applyBorder="1" applyAlignment="1">
      <alignment horizontal="left" vertical="center"/>
    </xf>
    <xf numFmtId="0" fontId="31" fillId="3" borderId="25" xfId="0" quotePrefix="1" applyFont="1" applyFill="1" applyBorder="1" applyAlignment="1">
      <alignment horizontal="left" vertical="center"/>
    </xf>
    <xf numFmtId="0" fontId="31" fillId="3" borderId="23" xfId="0" quotePrefix="1" applyFont="1" applyFill="1" applyBorder="1" applyAlignment="1">
      <alignment horizontal="left" vertical="center"/>
    </xf>
    <xf numFmtId="0" fontId="31" fillId="3" borderId="23" xfId="0" applyFont="1" applyFill="1" applyBorder="1" applyAlignment="1">
      <alignment vertical="center"/>
    </xf>
    <xf numFmtId="0" fontId="31" fillId="3" borderId="17" xfId="0" applyFont="1" applyFill="1" applyBorder="1" applyAlignment="1">
      <alignment vertical="center"/>
    </xf>
    <xf numFmtId="0" fontId="31" fillId="0" borderId="91" xfId="0" quotePrefix="1" applyFont="1" applyBorder="1" applyAlignment="1">
      <alignment horizontal="center" vertical="center"/>
    </xf>
    <xf numFmtId="0" fontId="31" fillId="0" borderId="118" xfId="0" applyFont="1" applyBorder="1" applyAlignment="1">
      <alignment horizontal="center" vertical="center"/>
    </xf>
    <xf numFmtId="0" fontId="31" fillId="0" borderId="37" xfId="0" applyFont="1" applyBorder="1" applyAlignment="1">
      <alignment horizontal="center" vertical="center"/>
    </xf>
    <xf numFmtId="0" fontId="31" fillId="2" borderId="22" xfId="0" applyFont="1" applyFill="1" applyBorder="1" applyAlignment="1">
      <alignment vertical="center"/>
    </xf>
    <xf numFmtId="177" fontId="31" fillId="2" borderId="22" xfId="0" applyNumberFormat="1" applyFont="1" applyFill="1" applyBorder="1" applyAlignment="1">
      <alignment vertical="center"/>
    </xf>
    <xf numFmtId="0" fontId="31" fillId="2" borderId="38" xfId="0" applyFont="1" applyFill="1" applyBorder="1" applyAlignment="1">
      <alignment vertical="center"/>
    </xf>
    <xf numFmtId="0" fontId="39" fillId="0" borderId="119" xfId="0" applyFont="1" applyBorder="1" applyAlignment="1">
      <alignment vertical="center"/>
    </xf>
    <xf numFmtId="0" fontId="36" fillId="2" borderId="120" xfId="0" quotePrefix="1" applyFont="1" applyFill="1" applyBorder="1" applyAlignment="1">
      <alignment horizontal="center" vertical="center"/>
    </xf>
    <xf numFmtId="0" fontId="36" fillId="0" borderId="120" xfId="0" applyFont="1" applyBorder="1" applyAlignment="1">
      <alignment vertical="center"/>
    </xf>
    <xf numFmtId="0" fontId="36" fillId="2" borderId="120" xfId="0" applyFont="1" applyFill="1" applyBorder="1" applyAlignment="1">
      <alignment horizontal="center" vertical="center"/>
    </xf>
    <xf numFmtId="0" fontId="39" fillId="2" borderId="120" xfId="0" applyFont="1" applyFill="1" applyBorder="1" applyAlignment="1">
      <alignment horizontal="center" vertical="center"/>
    </xf>
    <xf numFmtId="177" fontId="36" fillId="2" borderId="120" xfId="0" applyNumberFormat="1" applyFont="1" applyFill="1" applyBorder="1" applyAlignment="1">
      <alignment vertical="center"/>
    </xf>
    <xf numFmtId="0" fontId="36" fillId="2" borderId="121" xfId="0" applyFont="1" applyFill="1" applyBorder="1" applyAlignment="1">
      <alignment horizontal="center" vertical="center"/>
    </xf>
    <xf numFmtId="176" fontId="31" fillId="3" borderId="11" xfId="1" applyNumberFormat="1" applyFont="1" applyFill="1" applyBorder="1" applyAlignment="1">
      <alignment vertical="center"/>
    </xf>
    <xf numFmtId="0" fontId="31" fillId="3" borderId="10" xfId="0" applyFont="1" applyFill="1" applyBorder="1" applyAlignment="1">
      <alignment vertical="center"/>
    </xf>
    <xf numFmtId="0" fontId="31" fillId="3" borderId="25" xfId="0" applyFont="1" applyFill="1" applyBorder="1" applyAlignment="1">
      <alignment vertical="center"/>
    </xf>
    <xf numFmtId="176" fontId="31" fillId="3" borderId="23" xfId="1" applyNumberFormat="1" applyFont="1" applyFill="1" applyBorder="1" applyAlignment="1">
      <alignment vertical="center"/>
    </xf>
    <xf numFmtId="0" fontId="39" fillId="0" borderId="122" xfId="0" applyFont="1" applyBorder="1" applyAlignment="1">
      <alignment vertical="center"/>
    </xf>
    <xf numFmtId="0" fontId="36" fillId="2" borderId="107" xfId="0" quotePrefix="1" applyFont="1" applyFill="1" applyBorder="1" applyAlignment="1">
      <alignment horizontal="center" vertical="center"/>
    </xf>
    <xf numFmtId="0" fontId="36" fillId="2" borderId="107" xfId="0" applyFont="1" applyFill="1" applyBorder="1" applyAlignment="1">
      <alignment horizontal="center" vertical="center"/>
    </xf>
    <xf numFmtId="0" fontId="39" fillId="2" borderId="107" xfId="0" applyFont="1" applyFill="1" applyBorder="1" applyAlignment="1">
      <alignment horizontal="center" vertical="center"/>
    </xf>
    <xf numFmtId="177" fontId="36" fillId="2" borderId="107" xfId="0" applyNumberFormat="1" applyFont="1" applyFill="1" applyBorder="1" applyAlignment="1">
      <alignment vertical="center"/>
    </xf>
    <xf numFmtId="0" fontId="36" fillId="2" borderId="123" xfId="0" applyFont="1" applyFill="1" applyBorder="1" applyAlignment="1">
      <alignment horizontal="center" vertical="center"/>
    </xf>
    <xf numFmtId="0" fontId="31" fillId="0" borderId="22" xfId="0" applyFont="1" applyBorder="1" applyAlignment="1">
      <alignment horizontal="centerContinuous" vertical="center"/>
    </xf>
    <xf numFmtId="0" fontId="31" fillId="0" borderId="38" xfId="0" applyFont="1" applyBorder="1" applyAlignment="1">
      <alignment vertical="center"/>
    </xf>
    <xf numFmtId="177" fontId="31" fillId="0" borderId="0" xfId="0" applyNumberFormat="1" applyFont="1" applyAlignment="1">
      <alignment vertical="center"/>
    </xf>
    <xf numFmtId="0" fontId="31" fillId="0" borderId="0" xfId="0" applyFont="1" applyAlignment="1">
      <alignment horizontal="centerContinuous" vertical="center"/>
    </xf>
    <xf numFmtId="0" fontId="32" fillId="0" borderId="0" xfId="0" applyFont="1" applyAlignment="1">
      <alignment horizontal="left" vertical="center" wrapText="1"/>
    </xf>
    <xf numFmtId="0" fontId="32" fillId="0" borderId="0" xfId="0" applyFont="1" applyAlignment="1">
      <alignment horizontal="left" vertical="center" wrapText="1"/>
    </xf>
    <xf numFmtId="0" fontId="34" fillId="0" borderId="0" xfId="0" applyFont="1" applyAlignment="1">
      <alignment horizontal="right" vertical="center"/>
    </xf>
    <xf numFmtId="0" fontId="34" fillId="0" borderId="6" xfId="0" quotePrefix="1" applyFont="1" applyBorder="1" applyAlignment="1">
      <alignment horizontal="center" vertical="center"/>
    </xf>
    <xf numFmtId="0" fontId="34" fillId="0" borderId="7" xfId="0" quotePrefix="1" applyFont="1" applyBorder="1" applyAlignment="1">
      <alignment horizontal="center" vertical="center"/>
    </xf>
    <xf numFmtId="0" fontId="34" fillId="0" borderId="7" xfId="0" applyFont="1" applyBorder="1" applyAlignment="1">
      <alignment horizontal="center" vertical="center"/>
    </xf>
    <xf numFmtId="0" fontId="40" fillId="0" borderId="7" xfId="0" applyFont="1" applyBorder="1" applyAlignment="1">
      <alignment horizontal="center" vertical="center" wrapText="1"/>
    </xf>
    <xf numFmtId="0" fontId="34" fillId="0" borderId="9" xfId="0" applyFont="1" applyBorder="1" applyAlignment="1">
      <alignment horizontal="center" vertical="center"/>
    </xf>
    <xf numFmtId="0" fontId="34" fillId="3" borderId="10" xfId="0" applyFont="1" applyFill="1" applyBorder="1" applyAlignment="1">
      <alignment vertical="center"/>
    </xf>
    <xf numFmtId="0" fontId="34" fillId="3" borderId="11" xfId="0" applyFont="1" applyFill="1" applyBorder="1" applyAlignment="1">
      <alignment vertical="center"/>
    </xf>
    <xf numFmtId="0" fontId="34" fillId="3" borderId="11" xfId="0" quotePrefix="1" applyFont="1" applyFill="1" applyBorder="1" applyAlignment="1">
      <alignment horizontal="left" vertical="center"/>
    </xf>
    <xf numFmtId="184" fontId="34" fillId="3" borderId="11" xfId="1" applyNumberFormat="1" applyFont="1" applyFill="1" applyBorder="1" applyAlignment="1">
      <alignment vertical="center"/>
    </xf>
    <xf numFmtId="176" fontId="34" fillId="3" borderId="11" xfId="1" applyNumberFormat="1" applyFont="1" applyFill="1" applyBorder="1" applyAlignment="1">
      <alignment vertical="center"/>
    </xf>
    <xf numFmtId="176" fontId="34" fillId="0" borderId="13" xfId="1" applyNumberFormat="1" applyFont="1" applyBorder="1" applyAlignment="1">
      <alignment vertical="center"/>
    </xf>
    <xf numFmtId="0" fontId="34" fillId="3" borderId="10" xfId="0" quotePrefix="1" applyFont="1" applyFill="1" applyBorder="1" applyAlignment="1">
      <alignment vertical="center"/>
    </xf>
    <xf numFmtId="0" fontId="34" fillId="3" borderId="11" xfId="0" applyFont="1" applyFill="1" applyBorder="1" applyAlignment="1">
      <alignment horizontal="center" vertical="center"/>
    </xf>
    <xf numFmtId="0" fontId="34" fillId="3" borderId="25" xfId="0" applyFont="1" applyFill="1" applyBorder="1" applyAlignment="1">
      <alignment vertical="center"/>
    </xf>
    <xf numFmtId="0" fontId="34" fillId="3" borderId="23" xfId="0" applyFont="1" applyFill="1" applyBorder="1" applyAlignment="1">
      <alignment vertical="center"/>
    </xf>
    <xf numFmtId="184" fontId="34" fillId="3" borderId="23" xfId="1" applyNumberFormat="1" applyFont="1" applyFill="1" applyBorder="1" applyAlignment="1">
      <alignment vertical="center"/>
    </xf>
    <xf numFmtId="176" fontId="34" fillId="3" borderId="23" xfId="1" applyNumberFormat="1" applyFont="1" applyFill="1" applyBorder="1" applyAlignment="1">
      <alignment vertical="center"/>
    </xf>
    <xf numFmtId="176" fontId="34" fillId="0" borderId="17" xfId="1" applyNumberFormat="1" applyFont="1" applyBorder="1" applyAlignment="1">
      <alignment vertical="center"/>
    </xf>
    <xf numFmtId="0" fontId="34" fillId="0" borderId="101" xfId="0" applyFont="1" applyBorder="1" applyAlignment="1">
      <alignment horizontal="center" vertical="center"/>
    </xf>
    <xf numFmtId="0" fontId="34" fillId="0" borderId="113" xfId="0" applyFont="1" applyBorder="1" applyAlignment="1">
      <alignment horizontal="centerContinuous" vertical="center"/>
    </xf>
    <xf numFmtId="0" fontId="34" fillId="0" borderId="24" xfId="0" applyFont="1" applyBorder="1" applyAlignment="1">
      <alignment horizontal="centerContinuous" vertical="center"/>
    </xf>
    <xf numFmtId="0" fontId="34" fillId="0" borderId="5" xfId="0" applyFont="1" applyBorder="1" applyAlignment="1">
      <alignment horizontal="centerContinuous" vertical="center"/>
    </xf>
    <xf numFmtId="184" fontId="34" fillId="0" borderId="5" xfId="1" applyNumberFormat="1" applyFont="1" applyBorder="1" applyAlignment="1">
      <alignment vertical="center"/>
    </xf>
    <xf numFmtId="176" fontId="34" fillId="0" borderId="5" xfId="1" applyNumberFormat="1" applyFont="1" applyBorder="1" applyAlignment="1">
      <alignment vertical="center"/>
    </xf>
    <xf numFmtId="176" fontId="34" fillId="0" borderId="21" xfId="1" applyNumberFormat="1" applyFont="1" applyBorder="1" applyAlignment="1">
      <alignment vertical="center"/>
    </xf>
    <xf numFmtId="176" fontId="34" fillId="0" borderId="0" xfId="1" applyNumberFormat="1" applyFont="1" applyBorder="1" applyAlignment="1">
      <alignment vertical="center"/>
    </xf>
    <xf numFmtId="0" fontId="34" fillId="0" borderId="0" xfId="0" applyFont="1" applyAlignment="1">
      <alignment horizontal="left" vertical="center"/>
    </xf>
    <xf numFmtId="0" fontId="32" fillId="0" borderId="0" xfId="0" applyFont="1" applyAlignment="1">
      <alignment vertical="center" wrapText="1"/>
    </xf>
    <xf numFmtId="0" fontId="35" fillId="0" borderId="0" xfId="0" applyFont="1" applyAlignment="1">
      <alignment horizontal="center" vertical="center"/>
    </xf>
    <xf numFmtId="0" fontId="31" fillId="0" borderId="0" xfId="0" applyFont="1" applyAlignment="1">
      <alignment horizontal="center" vertical="center"/>
    </xf>
    <xf numFmtId="0" fontId="31" fillId="0" borderId="77" xfId="0" applyFont="1" applyBorder="1" applyAlignment="1">
      <alignment horizontal="center" vertical="center"/>
    </xf>
    <xf numFmtId="0" fontId="31" fillId="0" borderId="52" xfId="0" applyFont="1" applyBorder="1" applyAlignment="1">
      <alignment horizontal="center" vertical="center"/>
    </xf>
    <xf numFmtId="0" fontId="31" fillId="0" borderId="77" xfId="0" applyFont="1" applyBorder="1" applyAlignment="1">
      <alignment horizontal="center" vertical="center" wrapText="1"/>
    </xf>
    <xf numFmtId="0" fontId="31" fillId="0" borderId="85" xfId="0" applyFont="1" applyBorder="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 vertical="center" wrapText="1"/>
    </xf>
    <xf numFmtId="0" fontId="31" fillId="0" borderId="41" xfId="0" applyFont="1" applyBorder="1" applyAlignment="1">
      <alignment horizontal="center" vertical="center"/>
    </xf>
    <xf numFmtId="0" fontId="31" fillId="0" borderId="22"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70" xfId="0" applyFont="1" applyBorder="1" applyAlignment="1">
      <alignment horizontal="center" vertical="center" wrapText="1"/>
    </xf>
    <xf numFmtId="0" fontId="31" fillId="3" borderId="78" xfId="0" applyFont="1" applyFill="1" applyBorder="1" applyAlignment="1">
      <alignment vertical="center"/>
    </xf>
    <xf numFmtId="0" fontId="31" fillId="3" borderId="79" xfId="0" applyFont="1" applyFill="1" applyBorder="1" applyAlignment="1">
      <alignment vertical="center"/>
    </xf>
    <xf numFmtId="176" fontId="31" fillId="3" borderId="79" xfId="1" applyNumberFormat="1" applyFont="1" applyFill="1" applyBorder="1" applyAlignment="1">
      <alignment horizontal="center" vertical="center"/>
    </xf>
    <xf numFmtId="176" fontId="31" fillId="3" borderId="79" xfId="1" applyNumberFormat="1" applyFont="1" applyFill="1" applyBorder="1" applyAlignment="1">
      <alignment vertical="center"/>
    </xf>
    <xf numFmtId="0" fontId="31" fillId="3" borderId="80" xfId="0" applyFont="1" applyFill="1" applyBorder="1" applyAlignment="1">
      <alignment vertical="center"/>
    </xf>
    <xf numFmtId="176" fontId="31" fillId="0" borderId="0" xfId="1" applyNumberFormat="1" applyFont="1" applyFill="1" applyBorder="1" applyAlignment="1">
      <alignment vertical="center"/>
    </xf>
    <xf numFmtId="0" fontId="31" fillId="3" borderId="11" xfId="0" applyFont="1" applyFill="1" applyBorder="1" applyAlignment="1">
      <alignment horizontal="center" vertical="center"/>
    </xf>
    <xf numFmtId="176" fontId="31" fillId="3" borderId="11" xfId="1" applyNumberFormat="1" applyFont="1" applyFill="1" applyBorder="1" applyAlignment="1">
      <alignment horizontal="center" vertical="center"/>
    </xf>
    <xf numFmtId="177" fontId="31" fillId="3" borderId="11" xfId="0" applyNumberFormat="1" applyFont="1" applyFill="1" applyBorder="1" applyAlignment="1">
      <alignment vertical="center"/>
    </xf>
    <xf numFmtId="177" fontId="31" fillId="3" borderId="11" xfId="0" applyNumberFormat="1" applyFont="1" applyFill="1" applyBorder="1" applyAlignment="1">
      <alignment horizontal="center" vertical="center"/>
    </xf>
    <xf numFmtId="0" fontId="34" fillId="0" borderId="0" xfId="0" applyFont="1" applyAlignment="1">
      <alignment horizontal="center" vertical="center"/>
    </xf>
    <xf numFmtId="177" fontId="31" fillId="0" borderId="34" xfId="0" applyNumberFormat="1" applyFont="1" applyBorder="1" applyAlignment="1">
      <alignment horizontal="center" vertical="center"/>
    </xf>
    <xf numFmtId="177" fontId="31" fillId="0" borderId="5" xfId="0" applyNumberFormat="1" applyFont="1" applyBorder="1" applyAlignment="1">
      <alignment vertical="center"/>
    </xf>
    <xf numFmtId="177" fontId="31" fillId="0" borderId="21" xfId="0" applyNumberFormat="1" applyFont="1" applyBorder="1" applyAlignment="1">
      <alignment vertical="center"/>
    </xf>
    <xf numFmtId="177" fontId="33" fillId="0" borderId="72" xfId="0" applyNumberFormat="1" applyFont="1" applyBorder="1" applyAlignment="1">
      <alignment horizontal="center" vertical="center" wrapText="1"/>
    </xf>
    <xf numFmtId="177" fontId="33" fillId="0" borderId="47" xfId="0" applyNumberFormat="1" applyFont="1" applyBorder="1" applyAlignment="1">
      <alignment horizontal="center" vertical="center" wrapText="1"/>
    </xf>
    <xf numFmtId="177" fontId="33" fillId="0" borderId="63" xfId="0" applyNumberFormat="1" applyFont="1" applyBorder="1" applyAlignment="1">
      <alignment horizontal="center" vertical="center" wrapText="1"/>
    </xf>
    <xf numFmtId="0" fontId="31" fillId="0" borderId="25" xfId="0" applyFont="1" applyBorder="1" applyAlignment="1">
      <alignment vertical="center" wrapText="1"/>
    </xf>
    <xf numFmtId="177" fontId="31" fillId="0" borderId="41" xfId="0" applyNumberFormat="1" applyFont="1" applyBorder="1" applyAlignment="1">
      <alignment horizontal="center" vertical="center"/>
    </xf>
    <xf numFmtId="177" fontId="31" fillId="0" borderId="41" xfId="0" applyNumberFormat="1" applyFont="1" applyBorder="1" applyAlignment="1">
      <alignment horizontal="center" vertical="center" wrapText="1"/>
    </xf>
    <xf numFmtId="177" fontId="31" fillId="0" borderId="41" xfId="0" applyNumberFormat="1" applyFont="1" applyBorder="1" applyAlignment="1">
      <alignment horizontal="center" vertical="center"/>
    </xf>
    <xf numFmtId="177" fontId="31" fillId="0" borderId="70" xfId="0" applyNumberFormat="1" applyFont="1" applyBorder="1" applyAlignment="1">
      <alignment horizontal="center" vertical="center"/>
    </xf>
    <xf numFmtId="179" fontId="31" fillId="3" borderId="11" xfId="1" applyNumberFormat="1" applyFont="1" applyFill="1" applyBorder="1" applyAlignment="1">
      <alignment horizontal="center" vertical="center"/>
    </xf>
    <xf numFmtId="176" fontId="31" fillId="3" borderId="11" xfId="1" applyNumberFormat="1" applyFont="1" applyFill="1" applyBorder="1" applyAlignment="1">
      <alignment horizontal="center" vertical="center"/>
    </xf>
    <xf numFmtId="180" fontId="31" fillId="3" borderId="11" xfId="0" applyNumberFormat="1" applyFont="1" applyFill="1" applyBorder="1" applyAlignment="1">
      <alignment horizontal="right" vertical="center"/>
    </xf>
    <xf numFmtId="176" fontId="31" fillId="3" borderId="13" xfId="1" applyNumberFormat="1" applyFont="1" applyFill="1" applyBorder="1" applyAlignment="1">
      <alignment horizontal="center" vertical="center"/>
    </xf>
    <xf numFmtId="0" fontId="31" fillId="3" borderId="3" xfId="0" applyFont="1" applyFill="1" applyBorder="1" applyAlignment="1">
      <alignment horizontal="center" vertical="center"/>
    </xf>
    <xf numFmtId="0" fontId="31" fillId="3" borderId="16" xfId="0" applyFont="1" applyFill="1" applyBorder="1" applyAlignment="1">
      <alignment horizontal="center" vertical="center"/>
    </xf>
    <xf numFmtId="0" fontId="31" fillId="0" borderId="71" xfId="0" applyFont="1" applyBorder="1" applyAlignment="1">
      <alignment vertical="center" wrapText="1"/>
    </xf>
    <xf numFmtId="0" fontId="31" fillId="3" borderId="50" xfId="0" applyFont="1" applyFill="1" applyBorder="1" applyAlignment="1">
      <alignment horizontal="center" vertical="center"/>
    </xf>
    <xf numFmtId="0" fontId="31" fillId="3" borderId="50" xfId="0" applyFont="1" applyFill="1" applyBorder="1" applyAlignment="1">
      <alignment vertical="center"/>
    </xf>
    <xf numFmtId="0" fontId="31" fillId="3" borderId="4" xfId="0" applyFont="1" applyFill="1" applyBorder="1" applyAlignment="1">
      <alignment horizontal="center" vertical="center"/>
    </xf>
    <xf numFmtId="0" fontId="31" fillId="3" borderId="18" xfId="0" applyFont="1" applyFill="1" applyBorder="1" applyAlignment="1">
      <alignment horizontal="center" vertical="center"/>
    </xf>
    <xf numFmtId="177" fontId="31" fillId="0" borderId="5" xfId="0" applyNumberFormat="1" applyFont="1" applyBorder="1" applyAlignment="1">
      <alignment horizontal="center" vertical="center"/>
    </xf>
    <xf numFmtId="182" fontId="31" fillId="0" borderId="5" xfId="0" applyNumberFormat="1" applyFont="1" applyBorder="1" applyAlignment="1">
      <alignment vertical="center"/>
    </xf>
    <xf numFmtId="177" fontId="31" fillId="0" borderId="5" xfId="0" applyNumberFormat="1" applyFont="1" applyBorder="1" applyAlignment="1">
      <alignment horizontal="center" vertical="center"/>
    </xf>
    <xf numFmtId="181" fontId="31" fillId="0" borderId="5" xfId="0" applyNumberFormat="1" applyFont="1" applyBorder="1" applyAlignment="1">
      <alignment vertical="center"/>
    </xf>
    <xf numFmtId="177" fontId="31" fillId="0" borderId="21" xfId="0" applyNumberFormat="1" applyFont="1" applyBorder="1" applyAlignment="1">
      <alignment horizontal="center" vertical="center"/>
    </xf>
    <xf numFmtId="0" fontId="31" fillId="0" borderId="0" xfId="0" applyFont="1" applyAlignment="1">
      <alignment vertical="center" wrapText="1"/>
    </xf>
    <xf numFmtId="0" fontId="33"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horizontal="left" vertical="center"/>
    </xf>
    <xf numFmtId="0" fontId="41" fillId="0" borderId="0" xfId="0" applyFont="1"/>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3" borderId="97" xfId="0" applyFont="1" applyFill="1" applyBorder="1" applyAlignment="1">
      <alignment vertical="center"/>
    </xf>
    <xf numFmtId="0" fontId="31" fillId="3" borderId="98" xfId="0" applyFont="1" applyFill="1" applyBorder="1" applyAlignment="1">
      <alignment vertical="center"/>
    </xf>
    <xf numFmtId="0" fontId="31" fillId="3" borderId="98" xfId="0" applyFont="1" applyFill="1" applyBorder="1" applyAlignment="1">
      <alignment horizontal="center" vertical="center"/>
    </xf>
    <xf numFmtId="0" fontId="31" fillId="3" borderId="87" xfId="0" applyFont="1" applyFill="1" applyBorder="1" applyAlignment="1">
      <alignment vertical="center"/>
    </xf>
    <xf numFmtId="0" fontId="31" fillId="3" borderId="99" xfId="0" applyFont="1" applyFill="1" applyBorder="1" applyAlignment="1">
      <alignment vertical="center"/>
    </xf>
    <xf numFmtId="0" fontId="31" fillId="3" borderId="3" xfId="0" applyFont="1" applyFill="1" applyBorder="1" applyAlignment="1">
      <alignment vertical="center"/>
    </xf>
    <xf numFmtId="0" fontId="31" fillId="3" borderId="76" xfId="0" applyFont="1" applyFill="1" applyBorder="1" applyAlignment="1">
      <alignment vertical="center"/>
    </xf>
    <xf numFmtId="0" fontId="31" fillId="3" borderId="100" xfId="0" applyFont="1" applyFill="1" applyBorder="1" applyAlignment="1">
      <alignment vertical="center"/>
    </xf>
    <xf numFmtId="177" fontId="31" fillId="0" borderId="101" xfId="0" applyNumberFormat="1" applyFont="1" applyBorder="1" applyAlignment="1">
      <alignment horizontal="center" vertical="center"/>
    </xf>
    <xf numFmtId="177" fontId="31" fillId="0" borderId="102" xfId="0" applyNumberFormat="1" applyFont="1" applyBorder="1" applyAlignment="1">
      <alignment vertical="center"/>
    </xf>
    <xf numFmtId="176" fontId="31" fillId="0" borderId="0" xfId="1" applyNumberFormat="1" applyFont="1" applyBorder="1" applyAlignment="1">
      <alignment vertical="center"/>
    </xf>
    <xf numFmtId="0" fontId="34" fillId="0" borderId="0" xfId="0" applyFont="1" applyAlignment="1">
      <alignment vertical="center" wrapText="1"/>
    </xf>
    <xf numFmtId="0" fontId="34" fillId="0" borderId="0" xfId="0" applyFont="1" applyAlignment="1">
      <alignment vertical="top" wrapText="1"/>
    </xf>
  </cellXfs>
  <cellStyles count="3">
    <cellStyle name="一般" xfId="0" builtinId="0"/>
    <cellStyle name="千分位" xfId="1" builtinId="3"/>
    <cellStyle name="百分比" xfId="2" builtinId="5"/>
  </cellStyles>
  <dxfs count="0"/>
  <tableStyles count="0" defaultTableStyle="TableStyleMedium9" defaultPivotStyle="PivotStyleLight16"/>
  <colors>
    <mruColors>
      <color rgb="FF66CC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6"/>
  <sheetViews>
    <sheetView workbookViewId="0">
      <selection activeCell="C17" sqref="C17"/>
    </sheetView>
  </sheetViews>
  <sheetFormatPr defaultColWidth="8.90625" defaultRowHeight="21" customHeight="1"/>
  <cols>
    <col min="1" max="1" width="8.90625" style="3"/>
    <col min="2" max="2" width="14.08984375" style="3" customWidth="1"/>
    <col min="3" max="3" width="36" style="3" customWidth="1"/>
    <col min="4" max="16384" width="8.90625" style="3"/>
  </cols>
  <sheetData>
    <row r="2" spans="2:3" ht="21" customHeight="1">
      <c r="B2" s="20"/>
      <c r="C2" s="3" t="s">
        <v>41</v>
      </c>
    </row>
    <row r="3" spans="2:3" ht="15.5"/>
    <row r="4" spans="2:3" ht="21" customHeight="1">
      <c r="B4" s="21"/>
      <c r="C4" s="3" t="s">
        <v>42</v>
      </c>
    </row>
    <row r="5" spans="2:3" ht="15.5"/>
    <row r="6" spans="2:3" ht="21" customHeight="1">
      <c r="B6" s="22"/>
      <c r="C6" s="3" t="s">
        <v>249</v>
      </c>
    </row>
    <row r="7" spans="2:3" ht="15.5"/>
    <row r="8" spans="2:3" ht="21" customHeight="1">
      <c r="B8" s="23"/>
      <c r="C8" s="3" t="s">
        <v>249</v>
      </c>
    </row>
    <row r="9" spans="2:3" ht="15.5"/>
    <row r="10" spans="2:3" ht="21" customHeight="1">
      <c r="B10" s="24"/>
      <c r="C10" s="3" t="s">
        <v>249</v>
      </c>
    </row>
    <row r="11" spans="2:3" ht="15.5"/>
    <row r="12" spans="2:3" ht="21" customHeight="1">
      <c r="B12" s="261"/>
      <c r="C12" s="3" t="s">
        <v>248</v>
      </c>
    </row>
    <row r="13" spans="2:3" ht="15.5"/>
    <row r="14" spans="2:3" ht="21" customHeight="1">
      <c r="B14" s="16" t="s">
        <v>241</v>
      </c>
      <c r="C14" s="3" t="s">
        <v>242</v>
      </c>
    </row>
    <row r="15" spans="2:3" ht="21" customHeight="1">
      <c r="B15" s="16" t="s">
        <v>245</v>
      </c>
      <c r="C15" s="3" t="s">
        <v>246</v>
      </c>
    </row>
    <row r="16" spans="2:3" ht="21" customHeight="1">
      <c r="B16" s="16" t="s">
        <v>243</v>
      </c>
      <c r="C16" s="3" t="s">
        <v>244</v>
      </c>
    </row>
  </sheetData>
  <phoneticPr fontId="2" type="noConversion"/>
  <pageMargins left="0.70866141732283472" right="0.70866141732283472" top="0.74803149606299213" bottom="0.74803149606299213" header="0.31496062992125984" footer="0.31496062992125984"/>
  <pageSetup paperSize="9" scale="76"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0"/>
  <sheetViews>
    <sheetView zoomScaleNormal="100" zoomScaleSheetLayoutView="90" zoomScalePageLayoutView="90" workbookViewId="0">
      <selection sqref="A1:XFD1048576"/>
    </sheetView>
  </sheetViews>
  <sheetFormatPr defaultColWidth="9" defaultRowHeight="15.5"/>
  <cols>
    <col min="1" max="1" width="10.6328125" style="295" customWidth="1"/>
    <col min="2" max="2" width="12.6328125" style="295" customWidth="1"/>
    <col min="3" max="3" width="16.453125" style="295" customWidth="1"/>
    <col min="4" max="5" width="14.90625" style="295" customWidth="1"/>
    <col min="6" max="6" width="15.08984375" style="295" customWidth="1"/>
    <col min="7" max="7" width="17.54296875" style="295" customWidth="1"/>
    <col min="8" max="8" width="15.08984375" style="295" customWidth="1"/>
    <col min="9" max="9" width="16.6328125" style="295" customWidth="1"/>
    <col min="10" max="10" width="14.08984375" style="295" customWidth="1"/>
    <col min="11" max="11" width="16.1796875" style="295" customWidth="1"/>
    <col min="12" max="12" width="14.81640625" style="295" customWidth="1"/>
    <col min="13" max="13" width="14.6328125" style="295" customWidth="1"/>
    <col min="14" max="16" width="14.1796875" style="295" customWidth="1"/>
    <col min="17" max="17" width="14.08984375" style="295" customWidth="1"/>
    <col min="18" max="16384" width="9" style="295"/>
  </cols>
  <sheetData>
    <row r="1" spans="1:17" ht="24" customHeight="1">
      <c r="A1" s="295" t="s">
        <v>104</v>
      </c>
      <c r="B1" s="547"/>
      <c r="C1" s="548"/>
      <c r="D1" s="548"/>
      <c r="E1" s="548"/>
      <c r="F1" s="547" t="str">
        <f>創新或研究發展人員薪資!D1</f>
        <v xml:space="preserve">      年      月</v>
      </c>
      <c r="G1" s="548"/>
      <c r="H1" s="547" t="s">
        <v>153</v>
      </c>
      <c r="I1" s="548"/>
      <c r="J1" s="548"/>
      <c r="K1" s="548"/>
      <c r="L1" s="548"/>
      <c r="M1" s="548"/>
      <c r="N1" s="548"/>
      <c r="O1" s="548"/>
      <c r="P1" s="548"/>
      <c r="Q1" s="548"/>
    </row>
    <row r="2" spans="1:17" ht="26.5" customHeight="1" thickBot="1">
      <c r="M2" s="377" t="s">
        <v>14</v>
      </c>
      <c r="P2" s="381"/>
      <c r="Q2" s="381"/>
    </row>
    <row r="3" spans="1:17" ht="33.75" customHeight="1">
      <c r="A3" s="362" t="s">
        <v>4</v>
      </c>
      <c r="B3" s="549" t="s">
        <v>5</v>
      </c>
      <c r="C3" s="549" t="s">
        <v>51</v>
      </c>
      <c r="D3" s="550" t="s">
        <v>75</v>
      </c>
      <c r="E3" s="550"/>
      <c r="F3" s="551" t="s">
        <v>57</v>
      </c>
      <c r="G3" s="551" t="s">
        <v>58</v>
      </c>
      <c r="H3" s="549" t="s">
        <v>206</v>
      </c>
      <c r="I3" s="549" t="s">
        <v>207</v>
      </c>
      <c r="J3" s="549" t="s">
        <v>17</v>
      </c>
      <c r="K3" s="549" t="s">
        <v>18</v>
      </c>
      <c r="L3" s="551" t="s">
        <v>190</v>
      </c>
      <c r="M3" s="552" t="s">
        <v>43</v>
      </c>
      <c r="N3" s="553"/>
      <c r="O3" s="553"/>
      <c r="P3" s="554"/>
      <c r="Q3" s="554"/>
    </row>
    <row r="4" spans="1:17" ht="16" thickBot="1">
      <c r="A4" s="363"/>
      <c r="B4" s="555"/>
      <c r="C4" s="555"/>
      <c r="D4" s="556" t="s">
        <v>54</v>
      </c>
      <c r="E4" s="556" t="s">
        <v>53</v>
      </c>
      <c r="F4" s="557"/>
      <c r="G4" s="557"/>
      <c r="H4" s="555"/>
      <c r="I4" s="555"/>
      <c r="J4" s="555"/>
      <c r="K4" s="555"/>
      <c r="L4" s="557"/>
      <c r="M4" s="558"/>
      <c r="N4" s="553"/>
      <c r="O4" s="553"/>
      <c r="P4" s="554"/>
      <c r="Q4" s="554"/>
    </row>
    <row r="5" spans="1:17" ht="26.5" customHeight="1" thickTop="1">
      <c r="A5" s="559"/>
      <c r="B5" s="560"/>
      <c r="C5" s="560"/>
      <c r="D5" s="561" t="s">
        <v>64</v>
      </c>
      <c r="E5" s="561" t="s">
        <v>60</v>
      </c>
      <c r="F5" s="561" t="s">
        <v>59</v>
      </c>
      <c r="G5" s="561"/>
      <c r="H5" s="560"/>
      <c r="I5" s="560"/>
      <c r="J5" s="560"/>
      <c r="K5" s="560"/>
      <c r="L5" s="562">
        <v>10000</v>
      </c>
      <c r="M5" s="563"/>
      <c r="P5" s="564"/>
    </row>
    <row r="6" spans="1:17" ht="26.5" customHeight="1">
      <c r="A6" s="503"/>
      <c r="B6" s="565"/>
      <c r="C6" s="565"/>
      <c r="D6" s="566" t="s">
        <v>64</v>
      </c>
      <c r="E6" s="566" t="s">
        <v>29</v>
      </c>
      <c r="F6" s="567"/>
      <c r="G6" s="568" t="s">
        <v>59</v>
      </c>
      <c r="H6" s="565"/>
      <c r="I6" s="531"/>
      <c r="J6" s="531"/>
      <c r="K6" s="479"/>
      <c r="L6" s="567">
        <v>2000</v>
      </c>
      <c r="M6" s="482"/>
      <c r="N6" s="569"/>
      <c r="P6" s="514"/>
    </row>
    <row r="7" spans="1:17" ht="26.5" customHeight="1">
      <c r="A7" s="503"/>
      <c r="B7" s="479"/>
      <c r="C7" s="479"/>
      <c r="D7" s="565" t="s">
        <v>65</v>
      </c>
      <c r="E7" s="565" t="s">
        <v>60</v>
      </c>
      <c r="F7" s="565" t="s">
        <v>59</v>
      </c>
      <c r="G7" s="479"/>
      <c r="H7" s="479"/>
      <c r="I7" s="479"/>
      <c r="J7" s="479"/>
      <c r="K7" s="479"/>
      <c r="L7" s="502">
        <v>10000</v>
      </c>
      <c r="M7" s="482"/>
      <c r="P7" s="564"/>
    </row>
    <row r="8" spans="1:17" ht="26.5" customHeight="1" thickBot="1">
      <c r="A8" s="570" t="s">
        <v>71</v>
      </c>
      <c r="B8" s="571"/>
      <c r="C8" s="571"/>
      <c r="D8" s="571"/>
      <c r="E8" s="571"/>
      <c r="F8" s="571"/>
      <c r="G8" s="571"/>
      <c r="H8" s="571"/>
      <c r="I8" s="571"/>
      <c r="J8" s="571"/>
      <c r="K8" s="571"/>
      <c r="L8" s="571">
        <f>ROUND(SUM(L5:INDEX(L:L,ROW()-1)),0)</f>
        <v>22000</v>
      </c>
      <c r="M8" s="572"/>
      <c r="N8" s="514"/>
      <c r="O8" s="514"/>
      <c r="P8" s="514"/>
      <c r="Q8" s="514"/>
    </row>
    <row r="9" spans="1:17" ht="22.75" customHeight="1" thickBot="1">
      <c r="A9" s="573" t="s">
        <v>61</v>
      </c>
      <c r="B9" s="574"/>
      <c r="C9" s="574"/>
      <c r="D9" s="574"/>
      <c r="E9" s="574"/>
      <c r="F9" s="574"/>
      <c r="G9" s="574"/>
      <c r="H9" s="574"/>
      <c r="I9" s="574"/>
      <c r="J9" s="574"/>
      <c r="K9" s="574"/>
      <c r="L9" s="574"/>
      <c r="M9" s="575"/>
      <c r="N9" s="514"/>
      <c r="O9" s="514"/>
      <c r="P9" s="514"/>
      <c r="Q9" s="514"/>
    </row>
    <row r="10" spans="1:17" ht="43.5" customHeight="1" thickBot="1">
      <c r="A10" s="576" t="s">
        <v>66</v>
      </c>
      <c r="B10" s="577" t="s">
        <v>55</v>
      </c>
      <c r="C10" s="578" t="s">
        <v>73</v>
      </c>
      <c r="D10" s="578" t="s">
        <v>74</v>
      </c>
      <c r="E10" s="579" t="s">
        <v>72</v>
      </c>
      <c r="F10" s="579"/>
      <c r="G10" s="579"/>
      <c r="H10" s="577" t="s">
        <v>56</v>
      </c>
      <c r="I10" s="578" t="s">
        <v>73</v>
      </c>
      <c r="J10" s="578" t="s">
        <v>74</v>
      </c>
      <c r="K10" s="579" t="s">
        <v>53</v>
      </c>
      <c r="L10" s="579"/>
      <c r="M10" s="580"/>
      <c r="N10" s="514"/>
      <c r="O10" s="514"/>
      <c r="P10" s="514"/>
      <c r="Q10" s="514"/>
    </row>
    <row r="11" spans="1:17" ht="25" customHeight="1" thickTop="1">
      <c r="A11" s="576"/>
      <c r="B11" s="565">
        <v>1</v>
      </c>
      <c r="C11" s="565">
        <v>1</v>
      </c>
      <c r="D11" s="581">
        <f>IF(C11=0,0,B11/C11)</f>
        <v>1</v>
      </c>
      <c r="E11" s="582" t="s">
        <v>60</v>
      </c>
      <c r="F11" s="582"/>
      <c r="G11" s="582"/>
      <c r="H11" s="565">
        <v>1</v>
      </c>
      <c r="I11" s="565">
        <v>1</v>
      </c>
      <c r="J11" s="583">
        <f>IF(I11=0,0,H11/I11)</f>
        <v>1</v>
      </c>
      <c r="K11" s="582" t="s">
        <v>60</v>
      </c>
      <c r="L11" s="582"/>
      <c r="M11" s="584"/>
      <c r="N11" s="514"/>
      <c r="O11" s="514"/>
      <c r="P11" s="514"/>
      <c r="Q11" s="514"/>
    </row>
    <row r="12" spans="1:17" ht="25" customHeight="1">
      <c r="A12" s="576"/>
      <c r="B12" s="565">
        <v>1</v>
      </c>
      <c r="C12" s="565">
        <v>3</v>
      </c>
      <c r="D12" s="581">
        <f>IF(C12=0,0,B12/C12)</f>
        <v>0.33333333333333331</v>
      </c>
      <c r="E12" s="585"/>
      <c r="F12" s="585"/>
      <c r="G12" s="585"/>
      <c r="H12" s="565">
        <v>1</v>
      </c>
      <c r="I12" s="565">
        <v>5</v>
      </c>
      <c r="J12" s="583">
        <f>IF(I12=0,0,H12/I12)</f>
        <v>0.2</v>
      </c>
      <c r="K12" s="585"/>
      <c r="L12" s="585"/>
      <c r="M12" s="586"/>
      <c r="N12" s="514"/>
      <c r="O12" s="514"/>
      <c r="P12" s="514"/>
      <c r="Q12" s="514"/>
    </row>
    <row r="13" spans="1:17" ht="25" customHeight="1">
      <c r="A13" s="587"/>
      <c r="B13" s="588"/>
      <c r="C13" s="588"/>
      <c r="D13" s="589"/>
      <c r="E13" s="590"/>
      <c r="F13" s="590"/>
      <c r="G13" s="590"/>
      <c r="H13" s="588"/>
      <c r="I13" s="588"/>
      <c r="J13" s="589"/>
      <c r="K13" s="590"/>
      <c r="L13" s="590"/>
      <c r="M13" s="591"/>
      <c r="N13" s="514"/>
      <c r="O13" s="514"/>
      <c r="P13" s="514"/>
      <c r="Q13" s="514"/>
    </row>
    <row r="14" spans="1:17" ht="25" customHeight="1" thickBot="1">
      <c r="A14" s="570" t="s">
        <v>71</v>
      </c>
      <c r="B14" s="592">
        <f>SUM(B11:INDEX(B:B,ROW()-1))</f>
        <v>2</v>
      </c>
      <c r="C14" s="592">
        <f>SUM(C11:INDEX(C:C,ROW()-1))</f>
        <v>4</v>
      </c>
      <c r="D14" s="593">
        <f>SUM(D11:INDEX(D:D,ROW()-1))</f>
        <v>1.3333333333333333</v>
      </c>
      <c r="E14" s="594"/>
      <c r="F14" s="594"/>
      <c r="G14" s="594"/>
      <c r="H14" s="592">
        <f>SUM(H11:INDEX(H:H,ROW()-1))</f>
        <v>2</v>
      </c>
      <c r="I14" s="592">
        <f>SUM(I11:INDEX(I:I,ROW()-1))</f>
        <v>6</v>
      </c>
      <c r="J14" s="595">
        <f>SUM(J11:INDEX(J:J,ROW()-1))</f>
        <v>1.2</v>
      </c>
      <c r="K14" s="594"/>
      <c r="L14" s="594"/>
      <c r="M14" s="596"/>
    </row>
    <row r="15" spans="1:17" ht="25" customHeight="1">
      <c r="D15" s="295" t="s">
        <v>46</v>
      </c>
      <c r="I15" s="295" t="s">
        <v>47</v>
      </c>
    </row>
    <row r="16" spans="1:17">
      <c r="A16" s="320" t="s">
        <v>347</v>
      </c>
      <c r="B16" s="461"/>
      <c r="C16" s="461"/>
      <c r="D16" s="461"/>
      <c r="E16" s="461"/>
      <c r="F16" s="461"/>
      <c r="G16" s="461"/>
      <c r="H16" s="461"/>
      <c r="I16" s="461"/>
      <c r="J16" s="461"/>
      <c r="K16" s="461"/>
      <c r="L16" s="461"/>
      <c r="M16" s="461"/>
      <c r="N16" s="597"/>
      <c r="O16" s="597"/>
      <c r="P16" s="597"/>
      <c r="Q16" s="597"/>
    </row>
    <row r="17" spans="1:19" ht="15" customHeight="1">
      <c r="A17" s="461" t="s">
        <v>182</v>
      </c>
      <c r="B17" s="461"/>
      <c r="C17" s="461"/>
      <c r="D17" s="461"/>
      <c r="E17" s="461"/>
      <c r="F17" s="461"/>
      <c r="G17" s="461"/>
      <c r="H17" s="461"/>
      <c r="I17" s="461"/>
      <c r="J17" s="461"/>
      <c r="K17" s="461"/>
      <c r="L17" s="461"/>
      <c r="M17" s="461"/>
      <c r="N17" s="597"/>
      <c r="O17" s="597"/>
      <c r="P17" s="597"/>
      <c r="Q17" s="597"/>
    </row>
    <row r="18" spans="1:19" ht="15" customHeight="1">
      <c r="A18" s="461" t="s">
        <v>297</v>
      </c>
      <c r="B18" s="461"/>
      <c r="C18" s="461"/>
      <c r="D18" s="461"/>
      <c r="E18" s="461"/>
      <c r="F18" s="461"/>
      <c r="G18" s="461"/>
      <c r="H18" s="461"/>
      <c r="I18" s="461"/>
      <c r="J18" s="461"/>
      <c r="K18" s="461"/>
      <c r="L18" s="461"/>
      <c r="M18" s="461"/>
    </row>
    <row r="19" spans="1:19" ht="16.5" customHeight="1">
      <c r="A19" s="461" t="s">
        <v>177</v>
      </c>
      <c r="B19" s="462"/>
      <c r="C19" s="462"/>
      <c r="D19" s="462"/>
      <c r="E19" s="462"/>
      <c r="F19" s="462"/>
      <c r="G19" s="462"/>
      <c r="H19" s="462"/>
      <c r="I19" s="462"/>
      <c r="J19" s="462"/>
      <c r="K19" s="462"/>
      <c r="L19" s="462"/>
      <c r="M19" s="461"/>
      <c r="S19" s="598"/>
    </row>
    <row r="20" spans="1:19">
      <c r="A20" s="461" t="s">
        <v>208</v>
      </c>
      <c r="B20" s="461"/>
    </row>
  </sheetData>
  <mergeCells count="30">
    <mergeCell ref="P2:Q2"/>
    <mergeCell ref="F3:F4"/>
    <mergeCell ref="G3:G4"/>
    <mergeCell ref="H3:H4"/>
    <mergeCell ref="E14:G14"/>
    <mergeCell ref="K10:M10"/>
    <mergeCell ref="K11:M11"/>
    <mergeCell ref="K12:M12"/>
    <mergeCell ref="K13:M13"/>
    <mergeCell ref="K14:M14"/>
    <mergeCell ref="E13:G13"/>
    <mergeCell ref="N16:Q17"/>
    <mergeCell ref="Q3:Q4"/>
    <mergeCell ref="I3:I4"/>
    <mergeCell ref="J3:J4"/>
    <mergeCell ref="K3:K4"/>
    <mergeCell ref="N3:N4"/>
    <mergeCell ref="M3:M4"/>
    <mergeCell ref="O3:O4"/>
    <mergeCell ref="P3:P4"/>
    <mergeCell ref="A3:A4"/>
    <mergeCell ref="B3:B4"/>
    <mergeCell ref="C3:C4"/>
    <mergeCell ref="L3:L4"/>
    <mergeCell ref="A10:A13"/>
    <mergeCell ref="A9:M9"/>
    <mergeCell ref="E10:G10"/>
    <mergeCell ref="E11:G11"/>
    <mergeCell ref="E12:G12"/>
    <mergeCell ref="D3:E3"/>
  </mergeCells>
  <phoneticPr fontId="2" type="noConversion"/>
  <printOptions horizontalCentered="1"/>
  <pageMargins left="0.31496062992125984" right="0.31496062992125984" top="0.55118110236220474" bottom="0.55118110236220474" header="0.31496062992125984" footer="0.31496062992125984"/>
  <pageSetup paperSize="9" scale="72"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5"/>
    <pageSetUpPr fitToPage="1"/>
  </sheetPr>
  <dimension ref="A1:D62"/>
  <sheetViews>
    <sheetView tabSelected="1" topLeftCell="A49" workbookViewId="0">
      <selection activeCell="B60" sqref="B60"/>
    </sheetView>
  </sheetViews>
  <sheetFormatPr defaultColWidth="8.81640625" defaultRowHeight="21" customHeight="1"/>
  <cols>
    <col min="1" max="1" width="41.1796875" style="3" customWidth="1"/>
    <col min="2" max="2" width="77.453125" style="3" customWidth="1"/>
    <col min="3" max="4" width="9.1796875" style="3" customWidth="1"/>
    <col min="5" max="16384" width="8.81640625" style="3"/>
  </cols>
  <sheetData>
    <row r="1" spans="1:4" ht="70" customHeight="1">
      <c r="A1" s="250" t="s">
        <v>108</v>
      </c>
      <c r="B1" s="250" t="s">
        <v>109</v>
      </c>
      <c r="C1" s="250" t="s">
        <v>110</v>
      </c>
      <c r="D1" s="251" t="s">
        <v>111</v>
      </c>
    </row>
    <row r="2" spans="1:4" ht="21" customHeight="1">
      <c r="A2" s="254" t="s">
        <v>112</v>
      </c>
      <c r="B2" s="254" t="s">
        <v>298</v>
      </c>
      <c r="C2" s="254"/>
      <c r="D2" s="254"/>
    </row>
    <row r="3" spans="1:4" ht="21" customHeight="1">
      <c r="A3" s="254"/>
      <c r="B3" s="254" t="s">
        <v>299</v>
      </c>
      <c r="C3" s="254"/>
      <c r="D3" s="254"/>
    </row>
    <row r="4" spans="1:4" ht="21" customHeight="1">
      <c r="A4" s="254"/>
      <c r="B4" s="254" t="s">
        <v>113</v>
      </c>
      <c r="C4" s="254"/>
      <c r="D4" s="254"/>
    </row>
    <row r="5" spans="1:4" ht="21" customHeight="1">
      <c r="A5" s="254"/>
      <c r="B5" s="254" t="s">
        <v>114</v>
      </c>
      <c r="C5" s="254"/>
      <c r="D5" s="254"/>
    </row>
    <row r="6" spans="1:4" ht="21" customHeight="1">
      <c r="A6" s="254"/>
      <c r="B6" s="255" t="s">
        <v>115</v>
      </c>
      <c r="C6" s="254"/>
      <c r="D6" s="254"/>
    </row>
    <row r="7" spans="1:4" ht="21" customHeight="1">
      <c r="A7" s="254"/>
      <c r="B7" s="255" t="s">
        <v>307</v>
      </c>
      <c r="C7" s="254"/>
      <c r="D7" s="254"/>
    </row>
    <row r="8" spans="1:4" ht="21" customHeight="1">
      <c r="A8" s="254"/>
      <c r="B8" s="254" t="s">
        <v>116</v>
      </c>
      <c r="C8" s="254"/>
      <c r="D8" s="254"/>
    </row>
    <row r="9" spans="1:4" ht="21" customHeight="1">
      <c r="A9" s="254"/>
      <c r="B9" s="254" t="s">
        <v>304</v>
      </c>
      <c r="C9" s="254"/>
      <c r="D9" s="254"/>
    </row>
    <row r="10" spans="1:4" ht="21" customHeight="1">
      <c r="A10" s="252" t="s">
        <v>117</v>
      </c>
      <c r="B10" s="252" t="s">
        <v>118</v>
      </c>
      <c r="C10" s="252"/>
      <c r="D10" s="252"/>
    </row>
    <row r="11" spans="1:4" ht="21" customHeight="1">
      <c r="A11" s="252"/>
      <c r="B11" s="252" t="s">
        <v>145</v>
      </c>
      <c r="C11" s="252"/>
      <c r="D11" s="252"/>
    </row>
    <row r="12" spans="1:4" ht="21" customHeight="1">
      <c r="A12" s="252"/>
      <c r="B12" s="252" t="s">
        <v>119</v>
      </c>
      <c r="C12" s="252"/>
      <c r="D12" s="252"/>
    </row>
    <row r="13" spans="1:4" ht="21" customHeight="1">
      <c r="A13" s="252"/>
      <c r="B13" s="252" t="s">
        <v>120</v>
      </c>
      <c r="C13" s="252"/>
      <c r="D13" s="252"/>
    </row>
    <row r="14" spans="1:4" ht="21" customHeight="1">
      <c r="A14" s="252"/>
      <c r="B14" s="252" t="s">
        <v>121</v>
      </c>
      <c r="C14" s="252"/>
      <c r="D14" s="252"/>
    </row>
    <row r="15" spans="1:4" ht="21" customHeight="1">
      <c r="A15" s="252"/>
      <c r="B15" s="252" t="s">
        <v>122</v>
      </c>
      <c r="C15" s="252"/>
      <c r="D15" s="252"/>
    </row>
    <row r="16" spans="1:4" ht="21" customHeight="1">
      <c r="A16" s="252"/>
      <c r="B16" s="252" t="s">
        <v>209</v>
      </c>
      <c r="C16" s="252"/>
      <c r="D16" s="252"/>
    </row>
    <row r="17" spans="1:4" ht="21" customHeight="1">
      <c r="A17" s="252"/>
      <c r="B17" s="256" t="s">
        <v>349</v>
      </c>
      <c r="C17" s="252"/>
      <c r="D17" s="252"/>
    </row>
    <row r="18" spans="1:4" ht="21" customHeight="1">
      <c r="A18" s="254" t="s">
        <v>123</v>
      </c>
      <c r="B18" s="254" t="s">
        <v>124</v>
      </c>
      <c r="C18" s="254"/>
      <c r="D18" s="254"/>
    </row>
    <row r="19" spans="1:4" ht="21" customHeight="1">
      <c r="A19" s="254"/>
      <c r="B19" s="254" t="s">
        <v>210</v>
      </c>
      <c r="C19" s="254"/>
      <c r="D19" s="254"/>
    </row>
    <row r="20" spans="1:4" ht="21" customHeight="1">
      <c r="A20" s="254"/>
      <c r="B20" s="254" t="s">
        <v>209</v>
      </c>
      <c r="C20" s="254"/>
      <c r="D20" s="254"/>
    </row>
    <row r="21" spans="1:4" ht="21" customHeight="1">
      <c r="A21" s="254"/>
      <c r="B21" s="256" t="s">
        <v>349</v>
      </c>
      <c r="C21" s="254"/>
      <c r="D21" s="254"/>
    </row>
    <row r="22" spans="1:4" ht="21" customHeight="1">
      <c r="A22" s="254"/>
      <c r="B22" s="255" t="s">
        <v>143</v>
      </c>
      <c r="C22" s="254"/>
      <c r="D22" s="254"/>
    </row>
    <row r="23" spans="1:4" ht="21" customHeight="1">
      <c r="A23" s="254"/>
      <c r="B23" s="255" t="s">
        <v>159</v>
      </c>
      <c r="C23" s="254"/>
      <c r="D23" s="254"/>
    </row>
    <row r="24" spans="1:4" ht="21" customHeight="1">
      <c r="A24" s="254"/>
      <c r="B24" s="254" t="s">
        <v>125</v>
      </c>
      <c r="C24" s="254"/>
      <c r="D24" s="254"/>
    </row>
    <row r="25" spans="1:4" ht="21" customHeight="1">
      <c r="A25" s="252" t="s">
        <v>126</v>
      </c>
      <c r="B25" s="252" t="s">
        <v>127</v>
      </c>
      <c r="C25" s="252"/>
      <c r="D25" s="252"/>
    </row>
    <row r="26" spans="1:4" ht="21" customHeight="1">
      <c r="A26" s="252"/>
      <c r="B26" s="252" t="s">
        <v>128</v>
      </c>
      <c r="C26" s="252"/>
      <c r="D26" s="252"/>
    </row>
    <row r="27" spans="1:4" ht="21" customHeight="1">
      <c r="A27" s="252"/>
      <c r="B27" s="252" t="s">
        <v>300</v>
      </c>
      <c r="C27" s="252"/>
      <c r="D27" s="252"/>
    </row>
    <row r="28" spans="1:4" ht="40.5" customHeight="1">
      <c r="A28" s="252"/>
      <c r="B28" s="256" t="s">
        <v>154</v>
      </c>
      <c r="C28" s="252"/>
      <c r="D28" s="252"/>
    </row>
    <row r="29" spans="1:4" ht="21" customHeight="1">
      <c r="A29" s="252"/>
      <c r="B29" s="253" t="s">
        <v>129</v>
      </c>
      <c r="C29" s="252"/>
      <c r="D29" s="252"/>
    </row>
    <row r="30" spans="1:4" ht="21" customHeight="1">
      <c r="A30" s="252"/>
      <c r="B30" s="252" t="s">
        <v>130</v>
      </c>
      <c r="C30" s="252"/>
      <c r="D30" s="252"/>
    </row>
    <row r="31" spans="1:4" ht="21" customHeight="1">
      <c r="A31" s="252"/>
      <c r="B31" s="252" t="s">
        <v>305</v>
      </c>
      <c r="C31" s="252"/>
      <c r="D31" s="252"/>
    </row>
    <row r="32" spans="1:4" ht="21" customHeight="1">
      <c r="A32" s="252"/>
      <c r="B32" s="252" t="s">
        <v>306</v>
      </c>
      <c r="C32" s="252"/>
      <c r="D32" s="252"/>
    </row>
    <row r="33" spans="1:4" ht="34.5" customHeight="1">
      <c r="A33" s="252"/>
      <c r="B33" s="256" t="s">
        <v>301</v>
      </c>
      <c r="C33" s="252"/>
      <c r="D33" s="252"/>
    </row>
    <row r="34" spans="1:4" ht="21" customHeight="1">
      <c r="A34" s="254" t="s">
        <v>131</v>
      </c>
      <c r="B34" s="255" t="s">
        <v>209</v>
      </c>
      <c r="C34" s="254"/>
      <c r="D34" s="254"/>
    </row>
    <row r="35" spans="1:4" ht="36" customHeight="1">
      <c r="A35" s="254"/>
      <c r="B35" s="255" t="s">
        <v>302</v>
      </c>
      <c r="C35" s="254"/>
      <c r="D35" s="254"/>
    </row>
    <row r="36" spans="1:4" ht="57.5" customHeight="1">
      <c r="A36" s="254"/>
      <c r="B36" s="255" t="s">
        <v>303</v>
      </c>
      <c r="C36" s="254"/>
      <c r="D36" s="254"/>
    </row>
    <row r="37" spans="1:4" ht="21" customHeight="1">
      <c r="A37" s="254"/>
      <c r="B37" s="256" t="s">
        <v>349</v>
      </c>
      <c r="C37" s="254"/>
      <c r="D37" s="254"/>
    </row>
    <row r="38" spans="1:4" ht="21" customHeight="1">
      <c r="A38" s="254"/>
      <c r="B38" s="254" t="s">
        <v>132</v>
      </c>
      <c r="C38" s="254"/>
      <c r="D38" s="254"/>
    </row>
    <row r="39" spans="1:4" ht="21" customHeight="1">
      <c r="A39" s="253" t="s">
        <v>76</v>
      </c>
      <c r="B39" s="253" t="s">
        <v>107</v>
      </c>
      <c r="C39" s="252"/>
      <c r="D39" s="252"/>
    </row>
    <row r="40" spans="1:4" ht="21" customHeight="1">
      <c r="A40" s="252"/>
      <c r="B40" s="252" t="s">
        <v>211</v>
      </c>
      <c r="C40" s="252"/>
      <c r="D40" s="252"/>
    </row>
    <row r="41" spans="1:4" ht="21" customHeight="1">
      <c r="A41" s="252"/>
      <c r="B41" s="252" t="s">
        <v>209</v>
      </c>
      <c r="C41" s="252"/>
      <c r="D41" s="252"/>
    </row>
    <row r="42" spans="1:4" ht="21" customHeight="1">
      <c r="A42" s="252"/>
      <c r="B42" s="256" t="s">
        <v>349</v>
      </c>
      <c r="C42" s="252"/>
      <c r="D42" s="252"/>
    </row>
    <row r="43" spans="1:4" ht="21" customHeight="1">
      <c r="A43" s="252"/>
      <c r="B43" s="252" t="s">
        <v>133</v>
      </c>
      <c r="C43" s="252"/>
      <c r="D43" s="252"/>
    </row>
    <row r="44" spans="1:4" ht="21" customHeight="1">
      <c r="A44" s="252"/>
      <c r="B44" s="252" t="s">
        <v>134</v>
      </c>
      <c r="C44" s="252"/>
      <c r="D44" s="252"/>
    </row>
    <row r="45" spans="1:4" ht="21" customHeight="1">
      <c r="A45" s="252"/>
      <c r="B45" s="252" t="s">
        <v>212</v>
      </c>
      <c r="C45" s="252"/>
      <c r="D45" s="252"/>
    </row>
    <row r="46" spans="1:4" ht="21" customHeight="1">
      <c r="A46" s="252"/>
      <c r="B46" s="252" t="s">
        <v>135</v>
      </c>
      <c r="C46" s="252"/>
      <c r="D46" s="252"/>
    </row>
    <row r="47" spans="1:4" ht="21" customHeight="1">
      <c r="A47" s="252"/>
      <c r="B47" s="253" t="s">
        <v>247</v>
      </c>
      <c r="C47" s="252"/>
      <c r="D47" s="252"/>
    </row>
    <row r="48" spans="1:4" ht="21" customHeight="1">
      <c r="A48" s="252"/>
      <c r="B48" s="253" t="s">
        <v>136</v>
      </c>
      <c r="C48" s="252"/>
      <c r="D48" s="252"/>
    </row>
    <row r="49" spans="1:4" ht="21" customHeight="1">
      <c r="A49" s="254" t="s">
        <v>140</v>
      </c>
      <c r="B49" s="254" t="s">
        <v>141</v>
      </c>
      <c r="C49" s="254"/>
      <c r="D49" s="254"/>
    </row>
    <row r="50" spans="1:4" ht="21" customHeight="1">
      <c r="A50" s="254"/>
      <c r="B50" s="254" t="s">
        <v>215</v>
      </c>
      <c r="C50" s="254"/>
      <c r="D50" s="254"/>
    </row>
    <row r="51" spans="1:4" ht="21" customHeight="1">
      <c r="A51" s="254"/>
      <c r="B51" s="254" t="s">
        <v>209</v>
      </c>
      <c r="C51" s="254"/>
      <c r="D51" s="254"/>
    </row>
    <row r="52" spans="1:4" ht="21" customHeight="1">
      <c r="A52" s="254"/>
      <c r="B52" s="256" t="s">
        <v>349</v>
      </c>
      <c r="C52" s="254"/>
      <c r="D52" s="254"/>
    </row>
    <row r="53" spans="1:4" ht="21" customHeight="1">
      <c r="A53" s="254"/>
      <c r="B53" s="254" t="s">
        <v>142</v>
      </c>
      <c r="C53" s="254"/>
      <c r="D53" s="254"/>
    </row>
    <row r="54" spans="1:4" ht="15.5">
      <c r="A54" s="252" t="s">
        <v>137</v>
      </c>
      <c r="B54" s="253" t="s">
        <v>213</v>
      </c>
      <c r="C54" s="252"/>
      <c r="D54" s="252"/>
    </row>
    <row r="55" spans="1:4" ht="15.5">
      <c r="A55" s="252"/>
      <c r="B55" s="253" t="s">
        <v>216</v>
      </c>
      <c r="C55" s="252"/>
      <c r="D55" s="252"/>
    </row>
    <row r="56" spans="1:4" ht="31">
      <c r="A56" s="252"/>
      <c r="B56" s="253" t="s">
        <v>138</v>
      </c>
      <c r="C56" s="252"/>
      <c r="D56" s="252"/>
    </row>
    <row r="57" spans="1:4" ht="15.5">
      <c r="A57" s="252"/>
      <c r="B57" s="253" t="s">
        <v>214</v>
      </c>
      <c r="C57" s="252"/>
      <c r="D57" s="252"/>
    </row>
    <row r="58" spans="1:4" ht="31">
      <c r="A58" s="252"/>
      <c r="B58" s="253" t="s">
        <v>144</v>
      </c>
      <c r="C58" s="252"/>
      <c r="D58" s="252"/>
    </row>
    <row r="59" spans="1:4" ht="15.5">
      <c r="A59" s="252"/>
      <c r="B59" s="253" t="s">
        <v>209</v>
      </c>
      <c r="C59" s="252"/>
      <c r="D59" s="252"/>
    </row>
    <row r="60" spans="1:4" ht="15.5">
      <c r="A60" s="252"/>
      <c r="B60" s="256" t="s">
        <v>349</v>
      </c>
      <c r="C60" s="252"/>
      <c r="D60" s="252"/>
    </row>
    <row r="61" spans="1:4" ht="15.5">
      <c r="A61" s="252"/>
      <c r="B61" s="253" t="s">
        <v>139</v>
      </c>
      <c r="C61" s="252"/>
      <c r="D61" s="252"/>
    </row>
    <row r="62" spans="1:4" ht="21" customHeight="1">
      <c r="A62" s="257" t="s">
        <v>155</v>
      </c>
    </row>
  </sheetData>
  <phoneticPr fontId="2" type="noConversion"/>
  <pageMargins left="0.70866141732283472" right="0.70866141732283472" top="0.74803149606299213" bottom="0.74803149606299213" header="0.31496062992125984" footer="0.31496062992125984"/>
  <pageSetup paperSize="9" scale="65" fitToHeight="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8"/>
  <sheetViews>
    <sheetView workbookViewId="0">
      <selection activeCell="A8" sqref="A1:XFD1048576"/>
    </sheetView>
  </sheetViews>
  <sheetFormatPr defaultRowHeight="17"/>
  <cols>
    <col min="1" max="1" width="15.81640625" style="295" customWidth="1"/>
    <col min="2" max="2" width="17" style="295" customWidth="1"/>
    <col min="3" max="4" width="17.1796875" style="295" customWidth="1"/>
    <col min="5" max="5" width="35.81640625" style="295" customWidth="1"/>
    <col min="6" max="6" width="15.08984375" style="295" customWidth="1"/>
    <col min="7" max="16384" width="8.7265625" style="601"/>
  </cols>
  <sheetData>
    <row r="1" spans="1:6">
      <c r="A1" s="295" t="s">
        <v>105</v>
      </c>
      <c r="C1" s="599" t="str">
        <f>創新或研究發展人員薪資!D1</f>
        <v xml:space="preserve">      年      月</v>
      </c>
      <c r="D1" s="600" t="s">
        <v>309</v>
      </c>
    </row>
    <row r="2" spans="1:6" ht="17.5" thickBot="1">
      <c r="E2" s="386" t="s">
        <v>14</v>
      </c>
      <c r="F2" s="386"/>
    </row>
    <row r="3" spans="1:6" ht="17.5" thickBot="1">
      <c r="A3" s="602" t="s">
        <v>308</v>
      </c>
      <c r="B3" s="602" t="s">
        <v>4</v>
      </c>
      <c r="C3" s="388" t="s">
        <v>5</v>
      </c>
      <c r="D3" s="391" t="s">
        <v>50</v>
      </c>
      <c r="E3" s="603" t="s">
        <v>310</v>
      </c>
      <c r="F3" s="389" t="s">
        <v>12</v>
      </c>
    </row>
    <row r="4" spans="1:6" ht="17.5" thickTop="1">
      <c r="A4" s="604"/>
      <c r="B4" s="604"/>
      <c r="C4" s="605"/>
      <c r="D4" s="605"/>
      <c r="E4" s="605"/>
      <c r="F4" s="502">
        <v>20000</v>
      </c>
    </row>
    <row r="5" spans="1:6">
      <c r="A5" s="604"/>
      <c r="B5" s="604"/>
      <c r="C5" s="606"/>
      <c r="D5" s="606"/>
      <c r="E5" s="605"/>
      <c r="F5" s="567"/>
    </row>
    <row r="6" spans="1:6">
      <c r="A6" s="604"/>
      <c r="B6" s="604"/>
      <c r="C6" s="605"/>
      <c r="D6" s="605"/>
      <c r="E6" s="605"/>
      <c r="F6" s="479"/>
    </row>
    <row r="7" spans="1:6">
      <c r="A7" s="604"/>
      <c r="B7" s="604"/>
      <c r="C7" s="605"/>
      <c r="D7" s="605"/>
      <c r="E7" s="605"/>
      <c r="F7" s="479"/>
    </row>
    <row r="8" spans="1:6">
      <c r="A8" s="604"/>
      <c r="B8" s="604"/>
      <c r="C8" s="605"/>
      <c r="D8" s="605"/>
      <c r="E8" s="605"/>
      <c r="F8" s="479"/>
    </row>
    <row r="9" spans="1:6">
      <c r="A9" s="604"/>
      <c r="B9" s="604"/>
      <c r="C9" s="605"/>
      <c r="D9" s="605"/>
      <c r="E9" s="605"/>
      <c r="F9" s="479"/>
    </row>
    <row r="10" spans="1:6">
      <c r="A10" s="604"/>
      <c r="B10" s="604"/>
      <c r="C10" s="605"/>
      <c r="D10" s="605"/>
      <c r="E10" s="605"/>
      <c r="F10" s="479"/>
    </row>
    <row r="11" spans="1:6">
      <c r="A11" s="604"/>
      <c r="B11" s="604"/>
      <c r="C11" s="605"/>
      <c r="D11" s="605"/>
      <c r="E11" s="605"/>
      <c r="F11" s="479"/>
    </row>
    <row r="12" spans="1:6">
      <c r="A12" s="604"/>
      <c r="B12" s="604"/>
      <c r="C12" s="605"/>
      <c r="D12" s="605"/>
      <c r="E12" s="605"/>
      <c r="F12" s="479"/>
    </row>
    <row r="13" spans="1:6">
      <c r="A13" s="604"/>
      <c r="B13" s="604"/>
      <c r="C13" s="605"/>
      <c r="D13" s="605"/>
      <c r="E13" s="605"/>
      <c r="F13" s="479"/>
    </row>
    <row r="14" spans="1:6">
      <c r="A14" s="604"/>
      <c r="B14" s="604"/>
      <c r="C14" s="605"/>
      <c r="D14" s="605"/>
      <c r="E14" s="605"/>
      <c r="F14" s="479"/>
    </row>
    <row r="15" spans="1:6">
      <c r="A15" s="604"/>
      <c r="B15" s="604"/>
      <c r="C15" s="605"/>
      <c r="D15" s="605"/>
      <c r="E15" s="605"/>
      <c r="F15" s="479"/>
    </row>
    <row r="16" spans="1:6">
      <c r="A16" s="607"/>
      <c r="B16" s="607"/>
      <c r="C16" s="608"/>
      <c r="D16" s="608"/>
      <c r="E16" s="608"/>
      <c r="F16" s="609"/>
    </row>
    <row r="17" spans="1:6">
      <c r="A17" s="607"/>
      <c r="B17" s="607"/>
      <c r="C17" s="608"/>
      <c r="D17" s="608"/>
      <c r="E17" s="608"/>
      <c r="F17" s="609"/>
    </row>
    <row r="18" spans="1:6">
      <c r="A18" s="607"/>
      <c r="B18" s="607"/>
      <c r="C18" s="608"/>
      <c r="D18" s="608"/>
      <c r="E18" s="608"/>
      <c r="F18" s="609"/>
    </row>
    <row r="19" spans="1:6">
      <c r="A19" s="607"/>
      <c r="B19" s="607"/>
      <c r="C19" s="608"/>
      <c r="D19" s="608"/>
      <c r="E19" s="608"/>
      <c r="F19" s="609"/>
    </row>
    <row r="20" spans="1:6">
      <c r="A20" s="604"/>
      <c r="B20" s="604"/>
      <c r="C20" s="605"/>
      <c r="D20" s="605"/>
      <c r="E20" s="605"/>
      <c r="F20" s="479"/>
    </row>
    <row r="21" spans="1:6">
      <c r="A21" s="604"/>
      <c r="B21" s="604"/>
      <c r="C21" s="605"/>
      <c r="D21" s="605"/>
      <c r="E21" s="605"/>
      <c r="F21" s="479"/>
    </row>
    <row r="22" spans="1:6">
      <c r="A22" s="604"/>
      <c r="B22" s="604"/>
      <c r="C22" s="605"/>
      <c r="D22" s="605"/>
      <c r="E22" s="605"/>
      <c r="F22" s="479"/>
    </row>
    <row r="23" spans="1:6">
      <c r="A23" s="610"/>
      <c r="B23" s="610"/>
      <c r="C23" s="611"/>
      <c r="D23" s="611"/>
      <c r="E23" s="611"/>
      <c r="F23" s="487"/>
    </row>
    <row r="24" spans="1:6">
      <c r="A24" s="610"/>
      <c r="B24" s="610"/>
      <c r="C24" s="611"/>
      <c r="D24" s="611"/>
      <c r="E24" s="611"/>
      <c r="F24" s="487"/>
    </row>
    <row r="25" spans="1:6" ht="17.5" thickBot="1">
      <c r="A25" s="612"/>
      <c r="B25" s="612" t="s">
        <v>71</v>
      </c>
      <c r="C25" s="613"/>
      <c r="D25" s="613"/>
      <c r="E25" s="613"/>
      <c r="F25" s="571">
        <f>ROUND(SUM(F4:INDEX(F:F,ROW()-1)),0)</f>
        <v>20000</v>
      </c>
    </row>
    <row r="26" spans="1:6">
      <c r="D26" s="295" t="s">
        <v>46</v>
      </c>
      <c r="E26" s="614"/>
      <c r="F26" s="295" t="s">
        <v>11</v>
      </c>
    </row>
    <row r="27" spans="1:6">
      <c r="A27" s="545" t="s">
        <v>347</v>
      </c>
      <c r="B27" s="376"/>
      <c r="C27" s="376"/>
      <c r="D27" s="376"/>
      <c r="E27" s="615"/>
    </row>
    <row r="28" spans="1:6">
      <c r="A28" s="376" t="s">
        <v>311</v>
      </c>
      <c r="B28" s="376"/>
      <c r="C28" s="376"/>
      <c r="D28" s="376"/>
      <c r="E28" s="616"/>
    </row>
  </sheetData>
  <mergeCells count="1">
    <mergeCell ref="E2:F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48"/>
  <sheetViews>
    <sheetView zoomScale="85" zoomScaleNormal="85" zoomScaleSheetLayoutView="70" workbookViewId="0">
      <selection activeCell="A3" sqref="A1:A1048576"/>
    </sheetView>
  </sheetViews>
  <sheetFormatPr defaultColWidth="9" defaultRowHeight="21" customHeight="1"/>
  <cols>
    <col min="1" max="1" width="36.81640625" style="295" customWidth="1"/>
    <col min="2" max="16" width="14.453125" style="3" customWidth="1"/>
    <col min="17" max="16384" width="9" style="3"/>
  </cols>
  <sheetData>
    <row r="1" spans="1:16" ht="21" customHeight="1">
      <c r="A1" s="295" t="s">
        <v>96</v>
      </c>
      <c r="F1" s="102" t="str">
        <f>F4</f>
        <v xml:space="preserve">      年      月</v>
      </c>
      <c r="G1" s="103" t="s">
        <v>160</v>
      </c>
    </row>
    <row r="2" spans="1:16" ht="21" customHeight="1" thickBot="1">
      <c r="D2" s="104"/>
      <c r="O2" s="105"/>
      <c r="P2" s="106" t="s">
        <v>226</v>
      </c>
    </row>
    <row r="3" spans="1:16" ht="15.5">
      <c r="A3" s="362" t="s">
        <v>22</v>
      </c>
      <c r="B3" s="328" t="s">
        <v>218</v>
      </c>
      <c r="C3" s="323"/>
      <c r="D3" s="324"/>
      <c r="E3" s="322" t="s">
        <v>219</v>
      </c>
      <c r="F3" s="323"/>
      <c r="G3" s="324"/>
      <c r="H3" s="322" t="s">
        <v>220</v>
      </c>
      <c r="I3" s="323"/>
      <c r="J3" s="324"/>
      <c r="K3" s="322" t="s">
        <v>221</v>
      </c>
      <c r="L3" s="323"/>
      <c r="M3" s="324"/>
      <c r="N3" s="325" t="s">
        <v>222</v>
      </c>
      <c r="O3" s="326"/>
      <c r="P3" s="327"/>
    </row>
    <row r="4" spans="1:16" ht="16.5" thickBot="1">
      <c r="A4" s="363"/>
      <c r="B4" s="15" t="s">
        <v>223</v>
      </c>
      <c r="C4" s="15" t="s">
        <v>224</v>
      </c>
      <c r="D4" s="108" t="s">
        <v>225</v>
      </c>
      <c r="E4" s="109" t="s">
        <v>161</v>
      </c>
      <c r="F4" s="110" t="str">
        <f>創新或研究發展人員薪資!D1</f>
        <v xml:space="preserve">      年      月</v>
      </c>
      <c r="G4" s="111" t="s">
        <v>162</v>
      </c>
      <c r="H4" s="109" t="s">
        <v>223</v>
      </c>
      <c r="I4" s="25" t="s">
        <v>224</v>
      </c>
      <c r="J4" s="111" t="s">
        <v>225</v>
      </c>
      <c r="K4" s="109" t="s">
        <v>223</v>
      </c>
      <c r="L4" s="25" t="s">
        <v>224</v>
      </c>
      <c r="M4" s="111" t="s">
        <v>225</v>
      </c>
      <c r="N4" s="109" t="s">
        <v>223</v>
      </c>
      <c r="O4" s="25" t="s">
        <v>224</v>
      </c>
      <c r="P4" s="112" t="s">
        <v>225</v>
      </c>
    </row>
    <row r="5" spans="1:16" ht="16.5" thickTop="1">
      <c r="A5" s="364" t="s">
        <v>317</v>
      </c>
      <c r="B5" s="285"/>
      <c r="C5" s="285"/>
      <c r="D5" s="286"/>
      <c r="E5" s="287"/>
      <c r="F5" s="288"/>
      <c r="G5" s="286"/>
      <c r="H5" s="287"/>
      <c r="I5" s="285"/>
      <c r="J5" s="286"/>
      <c r="K5" s="287"/>
      <c r="L5" s="285"/>
      <c r="M5" s="286"/>
      <c r="N5" s="287"/>
      <c r="O5" s="285"/>
      <c r="P5" s="289"/>
    </row>
    <row r="6" spans="1:16" ht="21" customHeight="1">
      <c r="A6" s="365" t="s">
        <v>331</v>
      </c>
      <c r="B6" s="113"/>
      <c r="C6" s="113"/>
      <c r="D6" s="290"/>
      <c r="E6" s="114"/>
      <c r="F6" s="32" t="s">
        <v>11</v>
      </c>
      <c r="G6" s="291"/>
      <c r="H6" s="31"/>
      <c r="I6" s="32"/>
      <c r="J6" s="291"/>
      <c r="K6" s="114"/>
      <c r="L6" s="113"/>
      <c r="M6" s="290"/>
      <c r="N6" s="31"/>
      <c r="O6" s="32"/>
      <c r="P6" s="115"/>
    </row>
    <row r="7" spans="1:16" ht="21" customHeight="1">
      <c r="A7" s="366" t="s">
        <v>332</v>
      </c>
      <c r="B7" s="49">
        <v>1000000</v>
      </c>
      <c r="C7" s="49">
        <v>1000000</v>
      </c>
      <c r="D7" s="50">
        <f t="shared" ref="D7:D19" si="0">SUM(B7:C7)</f>
        <v>2000000</v>
      </c>
      <c r="E7" s="51">
        <f>M7</f>
        <v>4000</v>
      </c>
      <c r="F7" s="297">
        <f>創新或研究發展人員薪資!M24</f>
        <v>130600</v>
      </c>
      <c r="G7" s="27">
        <f t="shared" ref="G7:G19" si="1">SUM(E7:F7)</f>
        <v>134600</v>
      </c>
      <c r="H7" s="52">
        <f>IF(AND(B7=C7,G7&lt;D7),INT(G7/D7*B7),IF(AND(G7&gt;=D7,C7=0),B7,IF(AND(G7&lt;D7,C7=0),INT(G7/D7*B7),IF(AND(G7&gt;=D7,C7&lt;&gt;0),B7,IF(AND(G7&lt;D7,C7&lt;&gt;0),ROUND(G7/D7*B7,0))))))</f>
        <v>67300</v>
      </c>
      <c r="I7" s="26">
        <f>J7-H7</f>
        <v>67300</v>
      </c>
      <c r="J7" s="27">
        <f>G7</f>
        <v>134600</v>
      </c>
      <c r="K7" s="53">
        <v>2000</v>
      </c>
      <c r="L7" s="49">
        <v>2000</v>
      </c>
      <c r="M7" s="54">
        <f t="shared" ref="M7:M15" si="2">SUM(K7:L7)</f>
        <v>4000</v>
      </c>
      <c r="N7" s="30">
        <f>H7-K7</f>
        <v>65300</v>
      </c>
      <c r="O7" s="30">
        <f>I7-L7</f>
        <v>65300</v>
      </c>
      <c r="P7" s="310">
        <f t="shared" ref="P7:P19" si="3">SUM(N7:O7)</f>
        <v>130600</v>
      </c>
    </row>
    <row r="8" spans="1:16" ht="21" customHeight="1">
      <c r="A8" s="367" t="s">
        <v>333</v>
      </c>
      <c r="B8" s="49">
        <v>100000</v>
      </c>
      <c r="C8" s="49">
        <v>100000</v>
      </c>
      <c r="D8" s="50">
        <f t="shared" si="0"/>
        <v>200000</v>
      </c>
      <c r="E8" s="51">
        <f>M8</f>
        <v>4000</v>
      </c>
      <c r="F8" s="298">
        <f>顧問專家費!G18</f>
        <v>25000</v>
      </c>
      <c r="G8" s="27">
        <f t="shared" si="1"/>
        <v>29000</v>
      </c>
      <c r="H8" s="52">
        <f>IF(AND(B8=C8,G8&lt;D8),INT(G8/D8*B8),IF(AND(G8&gt;=D8,C8=0),B8,IF(AND(G8&lt;D8,C8=0),INT(G8/D8*B8),IF(AND(G8&gt;=D8,C8&lt;&gt;0),B8,IF(AND(G8&lt;D8,C8&lt;&gt;0),ROUND(G8/D8*B8,0))))))</f>
        <v>14500</v>
      </c>
      <c r="I8" s="26">
        <f>J8-H8</f>
        <v>14500</v>
      </c>
      <c r="J8" s="27">
        <f>G8</f>
        <v>29000</v>
      </c>
      <c r="K8" s="53">
        <v>2000</v>
      </c>
      <c r="L8" s="49">
        <v>2000</v>
      </c>
      <c r="M8" s="54">
        <f t="shared" si="2"/>
        <v>4000</v>
      </c>
      <c r="N8" s="30">
        <f t="shared" ref="N8:O15" si="4">H8-K8</f>
        <v>12500</v>
      </c>
      <c r="O8" s="30">
        <f t="shared" si="4"/>
        <v>12500</v>
      </c>
      <c r="P8" s="310">
        <f t="shared" si="3"/>
        <v>25000</v>
      </c>
    </row>
    <row r="9" spans="1:16" ht="21" customHeight="1" thickBot="1">
      <c r="A9" s="368" t="s">
        <v>227</v>
      </c>
      <c r="B9" s="88">
        <f>SUM(B7:B8)</f>
        <v>1100000</v>
      </c>
      <c r="C9" s="88">
        <f>SUM(C7:C8)</f>
        <v>1100000</v>
      </c>
      <c r="D9" s="50">
        <f t="shared" si="0"/>
        <v>2200000</v>
      </c>
      <c r="E9" s="55">
        <f>SUM(E7:E8)</f>
        <v>8000</v>
      </c>
      <c r="F9" s="299">
        <f>SUM(F7:F8)</f>
        <v>155600</v>
      </c>
      <c r="G9" s="117">
        <f t="shared" si="1"/>
        <v>163600</v>
      </c>
      <c r="H9" s="88">
        <f>SUM(H7:H8)</f>
        <v>81800</v>
      </c>
      <c r="I9" s="88">
        <f>SUM(I7:I8)</f>
        <v>81800</v>
      </c>
      <c r="J9" s="117">
        <f>SUM(H9:I9)</f>
        <v>163600</v>
      </c>
      <c r="K9" s="118">
        <f>SUM(K7:K8)</f>
        <v>4000</v>
      </c>
      <c r="L9" s="88">
        <f>SUM(L7:L8)</f>
        <v>4000</v>
      </c>
      <c r="M9" s="54">
        <f t="shared" si="2"/>
        <v>8000</v>
      </c>
      <c r="N9" s="56">
        <f t="shared" si="4"/>
        <v>77800</v>
      </c>
      <c r="O9" s="56">
        <f t="shared" si="4"/>
        <v>77800</v>
      </c>
      <c r="P9" s="311">
        <f t="shared" si="3"/>
        <v>155600</v>
      </c>
    </row>
    <row r="10" spans="1:16" ht="21" customHeight="1" thickBot="1">
      <c r="A10" s="369" t="s">
        <v>35</v>
      </c>
      <c r="B10" s="57">
        <v>10000</v>
      </c>
      <c r="C10" s="57">
        <v>10000</v>
      </c>
      <c r="D10" s="58">
        <f t="shared" si="0"/>
        <v>20000</v>
      </c>
      <c r="E10" s="59">
        <f t="shared" ref="E10:E15" si="5">M10</f>
        <v>2000</v>
      </c>
      <c r="F10" s="300">
        <f>消耗性器材及原材料費!J19</f>
        <v>20000</v>
      </c>
      <c r="G10" s="29">
        <f t="shared" si="1"/>
        <v>22000</v>
      </c>
      <c r="H10" s="60">
        <f>IF(AND(B10=C10,G10&lt;$D$10),INT(G10/D10*B10),IF(AND(G10&gt;=D10,C10=0),B10,IF(AND(G10&lt;D10,C10=0),INT(G10/D10*B10),IF(AND(G10&gt;=D10,C10&lt;&gt;0),B10,IF(AND(G10&lt;D10,C10&lt;&gt;0),ROUND(G10/D10*B10,0))))))</f>
        <v>10000</v>
      </c>
      <c r="I10" s="28">
        <f t="shared" ref="I10:I15" si="6">J10-H10</f>
        <v>12000</v>
      </c>
      <c r="J10" s="29">
        <f t="shared" ref="J10:J15" si="7">G10</f>
        <v>22000</v>
      </c>
      <c r="K10" s="61">
        <v>1000</v>
      </c>
      <c r="L10" s="57">
        <v>1000</v>
      </c>
      <c r="M10" s="62">
        <f t="shared" si="2"/>
        <v>2000</v>
      </c>
      <c r="N10" s="63">
        <f t="shared" si="4"/>
        <v>9000</v>
      </c>
      <c r="O10" s="63">
        <f t="shared" si="4"/>
        <v>11000</v>
      </c>
      <c r="P10" s="312">
        <f t="shared" si="3"/>
        <v>20000</v>
      </c>
    </row>
    <row r="11" spans="1:16" ht="21" customHeight="1" thickBot="1">
      <c r="A11" s="370" t="s">
        <v>334</v>
      </c>
      <c r="B11" s="64">
        <v>100000</v>
      </c>
      <c r="C11" s="64">
        <v>100000</v>
      </c>
      <c r="D11" s="65">
        <f t="shared" si="0"/>
        <v>200000</v>
      </c>
      <c r="E11" s="66">
        <f t="shared" si="5"/>
        <v>600</v>
      </c>
      <c r="F11" s="301">
        <f>IF(D11&gt;0,創新或研究發展設備使用費!K158,0)</f>
        <v>162653</v>
      </c>
      <c r="G11" s="37">
        <f t="shared" si="1"/>
        <v>163253</v>
      </c>
      <c r="H11" s="67">
        <f>IF(AND(B11=C11,G11&lt;D11),INT(G11/D11*B11),IF(AND(G11&gt;=D11,C11=0),B11,IF(AND(G11&lt;D11,C11=0),INT(G11/D11*B11),IF(AND(G11&gt;=D11,C11&lt;&gt;0),B11,IF(AND(G11&lt;D11,C11&lt;&gt;0),ROUND(G11/D11*B11,0))))))</f>
        <v>81626</v>
      </c>
      <c r="I11" s="36">
        <f t="shared" si="6"/>
        <v>81627</v>
      </c>
      <c r="J11" s="37">
        <f t="shared" si="7"/>
        <v>163253</v>
      </c>
      <c r="K11" s="68">
        <v>300</v>
      </c>
      <c r="L11" s="64">
        <v>300</v>
      </c>
      <c r="M11" s="69">
        <f t="shared" si="2"/>
        <v>600</v>
      </c>
      <c r="N11" s="39">
        <f t="shared" si="4"/>
        <v>81326</v>
      </c>
      <c r="O11" s="70">
        <f t="shared" si="4"/>
        <v>81327</v>
      </c>
      <c r="P11" s="313">
        <f t="shared" si="3"/>
        <v>162653</v>
      </c>
    </row>
    <row r="12" spans="1:16" ht="21" hidden="1" customHeight="1">
      <c r="A12" s="366" t="s">
        <v>228</v>
      </c>
      <c r="B12" s="71">
        <v>0</v>
      </c>
      <c r="C12" s="71">
        <v>0</v>
      </c>
      <c r="D12" s="72">
        <f t="shared" si="0"/>
        <v>0</v>
      </c>
      <c r="E12" s="73">
        <f t="shared" si="5"/>
        <v>0</v>
      </c>
      <c r="F12" s="302">
        <f>IF(D12&gt;0,創新或研究發展設備使用費!K35,0)</f>
        <v>0</v>
      </c>
      <c r="G12" s="34">
        <f t="shared" si="1"/>
        <v>0</v>
      </c>
      <c r="H12" s="74">
        <f>IF(AND(B12=C12,G12&lt;D12),INT(G12/D12*B12),IF(AND(G12&gt;=D12,C12=0),B12,IF(AND(G12&lt;D12,C12=0),INT(G12/D12*B12),IF(AND(G12&gt;=D12,C12&lt;&gt;0),B12,IF(AND(G12&lt;D12,C12&lt;&gt;0),ROUND(G12/D12*B12,0))))))</f>
        <v>0</v>
      </c>
      <c r="I12" s="33">
        <f t="shared" si="6"/>
        <v>0</v>
      </c>
      <c r="J12" s="34">
        <f t="shared" si="7"/>
        <v>0</v>
      </c>
      <c r="K12" s="75">
        <v>0</v>
      </c>
      <c r="L12" s="71">
        <v>0</v>
      </c>
      <c r="M12" s="76">
        <f t="shared" si="2"/>
        <v>0</v>
      </c>
      <c r="N12" s="35">
        <f t="shared" si="4"/>
        <v>0</v>
      </c>
      <c r="O12" s="35">
        <f t="shared" si="4"/>
        <v>0</v>
      </c>
      <c r="P12" s="314">
        <f t="shared" si="3"/>
        <v>0</v>
      </c>
    </row>
    <row r="13" spans="1:16" ht="21" hidden="1" customHeight="1">
      <c r="A13" s="366" t="s">
        <v>229</v>
      </c>
      <c r="B13" s="71">
        <v>0</v>
      </c>
      <c r="C13" s="71">
        <v>0</v>
      </c>
      <c r="D13" s="72">
        <f t="shared" si="0"/>
        <v>0</v>
      </c>
      <c r="E13" s="73">
        <f t="shared" si="5"/>
        <v>0</v>
      </c>
      <c r="F13" s="302">
        <f>IF(D13&gt;0,創新或研究發展設備使用費!K98,0)</f>
        <v>0</v>
      </c>
      <c r="G13" s="34">
        <f t="shared" si="1"/>
        <v>0</v>
      </c>
      <c r="H13" s="74">
        <f>IF(AND(B13=C13,G13&lt;D13),INT(G13/D13*B13),IF(AND(G13&gt;=D13,C13=0),B13,IF(AND(G13&lt;D13,C13=0),INT(G13/D13*B13),IF(AND(G13&gt;=D13,C13&lt;&gt;0),B13,IF(AND(G13&lt;D13,C13&lt;&gt;0),ROUND(G13/D13*B13,0))))))</f>
        <v>0</v>
      </c>
      <c r="I13" s="33">
        <f t="shared" si="6"/>
        <v>0</v>
      </c>
      <c r="J13" s="34">
        <f t="shared" si="7"/>
        <v>0</v>
      </c>
      <c r="K13" s="75">
        <v>0</v>
      </c>
      <c r="L13" s="71">
        <v>0</v>
      </c>
      <c r="M13" s="76">
        <f t="shared" si="2"/>
        <v>0</v>
      </c>
      <c r="N13" s="35">
        <f t="shared" si="4"/>
        <v>0</v>
      </c>
      <c r="O13" s="35">
        <f t="shared" si="4"/>
        <v>0</v>
      </c>
      <c r="P13" s="314">
        <f t="shared" si="3"/>
        <v>0</v>
      </c>
    </row>
    <row r="14" spans="1:16" ht="21" hidden="1" customHeight="1">
      <c r="A14" s="371" t="s">
        <v>230</v>
      </c>
      <c r="B14" s="49">
        <v>0</v>
      </c>
      <c r="C14" s="49">
        <v>0</v>
      </c>
      <c r="D14" s="72">
        <f t="shared" si="0"/>
        <v>0</v>
      </c>
      <c r="E14" s="51">
        <f t="shared" si="5"/>
        <v>0</v>
      </c>
      <c r="F14" s="298">
        <f>IF(D14&gt;0,創新或研究發展設備使用費!K144,0)</f>
        <v>0</v>
      </c>
      <c r="G14" s="27">
        <f t="shared" si="1"/>
        <v>0</v>
      </c>
      <c r="H14" s="52">
        <f>IF(AND(B14=C14,G14&lt;D14),INT(G14/D14*B14),IF(AND(G14&gt;=D14,C14=0),B14,IF(AND(G14&lt;D14,C14=0),INT(G14/D14*B14),IF(AND(G14&gt;=D14,C14&lt;&gt;0),B14,IF(AND(G14&lt;D14,C14&lt;&gt;0),ROUND(G14/D14*B14,0))))))</f>
        <v>0</v>
      </c>
      <c r="I14" s="26">
        <f t="shared" si="6"/>
        <v>0</v>
      </c>
      <c r="J14" s="27">
        <f t="shared" si="7"/>
        <v>0</v>
      </c>
      <c r="K14" s="53">
        <v>0</v>
      </c>
      <c r="L14" s="49">
        <v>0</v>
      </c>
      <c r="M14" s="54">
        <f t="shared" si="2"/>
        <v>0</v>
      </c>
      <c r="N14" s="30">
        <f t="shared" si="4"/>
        <v>0</v>
      </c>
      <c r="O14" s="30">
        <f t="shared" si="4"/>
        <v>0</v>
      </c>
      <c r="P14" s="310">
        <f t="shared" si="3"/>
        <v>0</v>
      </c>
    </row>
    <row r="15" spans="1:16" ht="21" hidden="1" customHeight="1">
      <c r="A15" s="366" t="s">
        <v>231</v>
      </c>
      <c r="B15" s="49">
        <v>0</v>
      </c>
      <c r="C15" s="49">
        <v>0</v>
      </c>
      <c r="D15" s="72">
        <f t="shared" si="0"/>
        <v>0</v>
      </c>
      <c r="E15" s="51">
        <f t="shared" si="5"/>
        <v>0</v>
      </c>
      <c r="F15" s="298">
        <f>IF(D15&gt;0,創新或研究發展設備使用費!K157,0)</f>
        <v>0</v>
      </c>
      <c r="G15" s="27">
        <f t="shared" si="1"/>
        <v>0</v>
      </c>
      <c r="H15" s="52">
        <f>IF(AND(B15=C15,G15&lt;D15),INT(G15/D15*B15),IF(AND(G15&gt;=D15,C15=0),B15,IF(AND(G15&lt;D15,C15=0),INT(G15/D15*B15),IF(AND(G15&gt;=D15,C15&lt;&gt;0),B15,IF(AND(G15&lt;D15,C15&lt;&gt;0),ROUND(G15/D15*B15,0))))))</f>
        <v>0</v>
      </c>
      <c r="I15" s="26">
        <f t="shared" si="6"/>
        <v>0</v>
      </c>
      <c r="J15" s="27">
        <f t="shared" si="7"/>
        <v>0</v>
      </c>
      <c r="K15" s="53">
        <v>0</v>
      </c>
      <c r="L15" s="49">
        <v>0</v>
      </c>
      <c r="M15" s="54">
        <f t="shared" si="2"/>
        <v>0</v>
      </c>
      <c r="N15" s="30">
        <f t="shared" si="4"/>
        <v>0</v>
      </c>
      <c r="O15" s="30">
        <f t="shared" si="4"/>
        <v>0</v>
      </c>
      <c r="P15" s="310">
        <f t="shared" si="3"/>
        <v>0</v>
      </c>
    </row>
    <row r="16" spans="1:16" ht="21" hidden="1" customHeight="1" thickBot="1">
      <c r="A16" s="372" t="s">
        <v>227</v>
      </c>
      <c r="B16" s="88">
        <f>SUM(B11:B15)</f>
        <v>100000</v>
      </c>
      <c r="C16" s="120">
        <f t="shared" ref="C16:P16" si="8">SUM(C11:C15)</f>
        <v>100000</v>
      </c>
      <c r="D16" s="77">
        <f t="shared" si="8"/>
        <v>200000</v>
      </c>
      <c r="E16" s="78">
        <f t="shared" si="8"/>
        <v>600</v>
      </c>
      <c r="F16" s="303">
        <f t="shared" si="8"/>
        <v>162653</v>
      </c>
      <c r="G16" s="48">
        <f t="shared" si="8"/>
        <v>163253</v>
      </c>
      <c r="H16" s="79">
        <f t="shared" si="8"/>
        <v>81626</v>
      </c>
      <c r="I16" s="47">
        <f t="shared" si="8"/>
        <v>81627</v>
      </c>
      <c r="J16" s="48">
        <f t="shared" si="8"/>
        <v>163253</v>
      </c>
      <c r="K16" s="88">
        <f>SUM(K11:K15)</f>
        <v>300</v>
      </c>
      <c r="L16" s="120">
        <f>SUM(L11:L15)</f>
        <v>300</v>
      </c>
      <c r="M16" s="80">
        <f t="shared" si="8"/>
        <v>600</v>
      </c>
      <c r="N16" s="56">
        <f t="shared" si="8"/>
        <v>81326</v>
      </c>
      <c r="O16" s="56">
        <f t="shared" si="8"/>
        <v>81327</v>
      </c>
      <c r="P16" s="311">
        <f t="shared" si="8"/>
        <v>162653</v>
      </c>
    </row>
    <row r="17" spans="1:16" ht="21" customHeight="1" thickBot="1">
      <c r="A17" s="370" t="s">
        <v>335</v>
      </c>
      <c r="B17" s="64">
        <v>4000</v>
      </c>
      <c r="C17" s="64">
        <v>10000</v>
      </c>
      <c r="D17" s="65">
        <f t="shared" si="0"/>
        <v>14000</v>
      </c>
      <c r="E17" s="66">
        <f>M17</f>
        <v>10000</v>
      </c>
      <c r="F17" s="301">
        <f>IF(D17&gt;0,創新或研究發展設備維護費!N22,0)</f>
        <v>89000</v>
      </c>
      <c r="G17" s="37">
        <f t="shared" si="1"/>
        <v>99000</v>
      </c>
      <c r="H17" s="67">
        <f>IF(AND(B17=C17,G17&lt;D17),INT(G17/D17*B17),IF(AND(G17&gt;=D17,C17=0),B17,IF(AND(G17&lt;D17,C17=0),INT(G17/D17*B17),IF(AND(G17&gt;=D17,C17&lt;&gt;0),B17,IF(AND(G17&lt;D17,C17&lt;&gt;0),ROUND(G17/D17*B17,0))))))</f>
        <v>4000</v>
      </c>
      <c r="I17" s="36">
        <f>J17-H17</f>
        <v>95000</v>
      </c>
      <c r="J17" s="37">
        <f>G17</f>
        <v>99000</v>
      </c>
      <c r="K17" s="68">
        <v>5000</v>
      </c>
      <c r="L17" s="64">
        <v>5000</v>
      </c>
      <c r="M17" s="69">
        <f>K17+L17</f>
        <v>10000</v>
      </c>
      <c r="N17" s="39">
        <f t="shared" ref="N17:O19" si="9">H17-K17</f>
        <v>-1000</v>
      </c>
      <c r="O17" s="39">
        <f t="shared" si="9"/>
        <v>90000</v>
      </c>
      <c r="P17" s="313">
        <f t="shared" si="3"/>
        <v>89000</v>
      </c>
    </row>
    <row r="18" spans="1:16" ht="21" hidden="1" customHeight="1">
      <c r="A18" s="366" t="s">
        <v>228</v>
      </c>
      <c r="B18" s="71">
        <v>0</v>
      </c>
      <c r="C18" s="71">
        <v>0</v>
      </c>
      <c r="D18" s="72">
        <f t="shared" si="0"/>
        <v>0</v>
      </c>
      <c r="E18" s="73">
        <f>M18</f>
        <v>0</v>
      </c>
      <c r="F18" s="302">
        <f>IF(D18&gt;0,創新或研究發展設備維護費!N13,0)</f>
        <v>0</v>
      </c>
      <c r="G18" s="34">
        <f t="shared" si="1"/>
        <v>0</v>
      </c>
      <c r="H18" s="74">
        <f>IF(AND(B18=C18,G18&lt;D18),INT(G18/D18*B18),IF(AND(G18&gt;=D18,C18=0),B18,IF(AND(G18&lt;D18,C18=0),INT(G18/D18*B18),IF(AND(G18&gt;=D18,C18&lt;&gt;0),B18,IF(AND(G18&lt;D18,C18&lt;&gt;0),ROUND(G18/D18*B18,0))))))</f>
        <v>0</v>
      </c>
      <c r="I18" s="33">
        <f>J18-H18</f>
        <v>0</v>
      </c>
      <c r="J18" s="34">
        <f>G18</f>
        <v>0</v>
      </c>
      <c r="K18" s="75">
        <v>0</v>
      </c>
      <c r="L18" s="71">
        <v>0</v>
      </c>
      <c r="M18" s="76">
        <f>K18+L18</f>
        <v>0</v>
      </c>
      <c r="N18" s="35">
        <f t="shared" si="9"/>
        <v>0</v>
      </c>
      <c r="O18" s="35">
        <f t="shared" si="9"/>
        <v>0</v>
      </c>
      <c r="P18" s="314">
        <f t="shared" si="3"/>
        <v>0</v>
      </c>
    </row>
    <row r="19" spans="1:16" ht="21" hidden="1" customHeight="1">
      <c r="A19" s="366" t="s">
        <v>229</v>
      </c>
      <c r="B19" s="71">
        <v>0</v>
      </c>
      <c r="C19" s="71">
        <v>0</v>
      </c>
      <c r="D19" s="72">
        <f t="shared" si="0"/>
        <v>0</v>
      </c>
      <c r="E19" s="73">
        <f>M19</f>
        <v>0</v>
      </c>
      <c r="F19" s="302">
        <f>IF(D19&gt;0,創新或研究發展設備維護費!N21,0)</f>
        <v>0</v>
      </c>
      <c r="G19" s="34">
        <f t="shared" si="1"/>
        <v>0</v>
      </c>
      <c r="H19" s="74">
        <f>IF(AND(B19=C19,G19&lt;D19),INT(G19/D19*B19),IF(AND(G19&gt;=D19,C19=0),B19,IF(AND(G19&lt;D19,C19=0),INT(G19/D19*B19),IF(AND(G19&gt;=D19,C19&lt;&gt;0),B19,IF(AND(G19&lt;D19,C19&lt;&gt;0),ROUND(G19/D19*B19,0))))))</f>
        <v>0</v>
      </c>
      <c r="I19" s="33">
        <f>J19-H19</f>
        <v>0</v>
      </c>
      <c r="J19" s="34">
        <f>G19</f>
        <v>0</v>
      </c>
      <c r="K19" s="75">
        <v>0</v>
      </c>
      <c r="L19" s="71">
        <v>0</v>
      </c>
      <c r="M19" s="76">
        <f>K19+L19</f>
        <v>0</v>
      </c>
      <c r="N19" s="35">
        <f t="shared" si="9"/>
        <v>0</v>
      </c>
      <c r="O19" s="35">
        <f t="shared" si="9"/>
        <v>0</v>
      </c>
      <c r="P19" s="314">
        <f t="shared" si="3"/>
        <v>0</v>
      </c>
    </row>
    <row r="20" spans="1:16" ht="21" hidden="1" customHeight="1" thickBot="1">
      <c r="A20" s="368" t="s">
        <v>227</v>
      </c>
      <c r="B20" s="98">
        <f>SUM(B17:B19)</f>
        <v>4000</v>
      </c>
      <c r="C20" s="98">
        <f t="shared" ref="C20:P20" si="10">SUM(C17:C19)</f>
        <v>10000</v>
      </c>
      <c r="D20" s="81">
        <f t="shared" si="10"/>
        <v>14000</v>
      </c>
      <c r="E20" s="82">
        <f t="shared" si="10"/>
        <v>10000</v>
      </c>
      <c r="F20" s="304">
        <f t="shared" si="10"/>
        <v>89000</v>
      </c>
      <c r="G20" s="41">
        <f t="shared" si="10"/>
        <v>99000</v>
      </c>
      <c r="H20" s="83">
        <f t="shared" si="10"/>
        <v>4000</v>
      </c>
      <c r="I20" s="40">
        <f t="shared" si="10"/>
        <v>95000</v>
      </c>
      <c r="J20" s="41">
        <f t="shared" si="10"/>
        <v>99000</v>
      </c>
      <c r="K20" s="121">
        <f t="shared" si="10"/>
        <v>5000</v>
      </c>
      <c r="L20" s="98">
        <f t="shared" si="10"/>
        <v>5000</v>
      </c>
      <c r="M20" s="84">
        <f t="shared" si="10"/>
        <v>10000</v>
      </c>
      <c r="N20" s="42">
        <f t="shared" si="10"/>
        <v>-1000</v>
      </c>
      <c r="O20" s="42">
        <f t="shared" si="10"/>
        <v>90000</v>
      </c>
      <c r="P20" s="315">
        <f t="shared" si="10"/>
        <v>89000</v>
      </c>
    </row>
    <row r="21" spans="1:16" ht="21" customHeight="1">
      <c r="A21" s="370" t="s">
        <v>327</v>
      </c>
      <c r="B21" s="122"/>
      <c r="C21" s="122"/>
      <c r="D21" s="65"/>
      <c r="E21" s="85"/>
      <c r="F21" s="301"/>
      <c r="G21" s="37"/>
      <c r="H21" s="36"/>
      <c r="I21" s="36"/>
      <c r="J21" s="37"/>
      <c r="K21" s="122"/>
      <c r="L21" s="122"/>
      <c r="M21" s="69"/>
      <c r="N21" s="70"/>
      <c r="O21" s="70"/>
      <c r="P21" s="313"/>
    </row>
    <row r="22" spans="1:16" ht="21" customHeight="1">
      <c r="A22" s="367" t="s">
        <v>328</v>
      </c>
      <c r="B22" s="49">
        <v>400000</v>
      </c>
      <c r="C22" s="49">
        <v>500000</v>
      </c>
      <c r="D22" s="72">
        <f>SUM(B22:C22)</f>
        <v>900000</v>
      </c>
      <c r="E22" s="86">
        <f>M22</f>
        <v>2000</v>
      </c>
      <c r="F22" s="298">
        <f>'無形資產引進、委託研究或驗證費'!J11</f>
        <v>950000</v>
      </c>
      <c r="G22" s="34">
        <f>SUM(E22:F22)</f>
        <v>952000</v>
      </c>
      <c r="H22" s="26">
        <f>IF(AND(B22=C22,G22&lt;D22),INT(G22/D22*B22),IF(AND(G22&gt;=D22,C22=0),B22,IF(AND(G22&lt;D22,C22=0),INT(G22/D22*B22),IF(AND(G22&gt;=D22,C22&lt;&gt;0),B22,IF(AND(G22&lt;D22,C22&lt;&gt;0),ROUND(G22/D22*B22,0))))))</f>
        <v>400000</v>
      </c>
      <c r="I22" s="26">
        <f>J22-H22</f>
        <v>552000</v>
      </c>
      <c r="J22" s="34">
        <f>G22</f>
        <v>952000</v>
      </c>
      <c r="K22" s="49">
        <v>1000</v>
      </c>
      <c r="L22" s="49">
        <v>1000</v>
      </c>
      <c r="M22" s="76">
        <f>SUM(K22:L22)</f>
        <v>2000</v>
      </c>
      <c r="N22" s="87">
        <f t="shared" ref="N22:O23" si="11">H22-K22</f>
        <v>399000</v>
      </c>
      <c r="O22" s="87">
        <f t="shared" si="11"/>
        <v>551000</v>
      </c>
      <c r="P22" s="310">
        <f>SUM(N22:O22)</f>
        <v>950000</v>
      </c>
    </row>
    <row r="23" spans="1:16" ht="21" customHeight="1">
      <c r="A23" s="367" t="s">
        <v>329</v>
      </c>
      <c r="B23" s="49">
        <v>300000</v>
      </c>
      <c r="C23" s="49">
        <v>600000</v>
      </c>
      <c r="D23" s="72">
        <f>SUM(B23:C23)</f>
        <v>900000</v>
      </c>
      <c r="E23" s="86">
        <f>M23</f>
        <v>4000</v>
      </c>
      <c r="F23" s="298">
        <f>'無形資產引進、委託研究或驗證費'!J18</f>
        <v>350000</v>
      </c>
      <c r="G23" s="34">
        <f>SUM(E23:F23)</f>
        <v>354000</v>
      </c>
      <c r="H23" s="26">
        <f>IF(AND(B23=C23,G23&lt;D23),INT(G23/D23*B23),IF(AND(G23&gt;=D23,C23=0),B23,IF(AND(G23&lt;D23,C23=0),INT(G23/D23*B23),IF(AND(G23&gt;=D23,C23&lt;&gt;0),B23,IF(AND(G23&lt;D23,C23&lt;&gt;0),ROUND(G23/D23*B23,0))))))</f>
        <v>118000</v>
      </c>
      <c r="I23" s="26">
        <f>J23-H23</f>
        <v>236000</v>
      </c>
      <c r="J23" s="34">
        <f>G23</f>
        <v>354000</v>
      </c>
      <c r="K23" s="49">
        <v>2000</v>
      </c>
      <c r="L23" s="49">
        <v>2000</v>
      </c>
      <c r="M23" s="76">
        <f>SUM(K23:L23)</f>
        <v>4000</v>
      </c>
      <c r="N23" s="87">
        <f t="shared" si="11"/>
        <v>116000</v>
      </c>
      <c r="O23" s="87">
        <f t="shared" si="11"/>
        <v>234000</v>
      </c>
      <c r="P23" s="310">
        <f>SUM(N23:O23)</f>
        <v>350000</v>
      </c>
    </row>
    <row r="24" spans="1:16" ht="21" customHeight="1">
      <c r="A24" s="367" t="s">
        <v>330</v>
      </c>
      <c r="B24" s="49">
        <v>200000</v>
      </c>
      <c r="C24" s="49">
        <v>200000</v>
      </c>
      <c r="D24" s="72">
        <f>SUM(B24:C24)</f>
        <v>400000</v>
      </c>
      <c r="E24" s="86">
        <f>M24</f>
        <v>8000</v>
      </c>
      <c r="F24" s="298">
        <f>'無形資產引進、委託研究或驗證費'!J25</f>
        <v>25000</v>
      </c>
      <c r="G24" s="34">
        <f>SUM(E24:F24)</f>
        <v>33000</v>
      </c>
      <c r="H24" s="26">
        <f>IF(AND(B24=C24,G24&lt;D24),INT(G24/D24*B24),IF(AND(G24&gt;=D24,C24=0),B24,IF(AND(G24&lt;D24,C24=0),INT(G24/D24*B24),IF(AND(G24&gt;=D24,C24&lt;&gt;0),B24,IF(AND(G24&lt;D24,C24&lt;&gt;0),ROUND(G24/D24*B24,0))))))</f>
        <v>16500</v>
      </c>
      <c r="I24" s="26">
        <f>J24-H24</f>
        <v>16500</v>
      </c>
      <c r="J24" s="34">
        <f>G24</f>
        <v>33000</v>
      </c>
      <c r="K24" s="49">
        <v>4000</v>
      </c>
      <c r="L24" s="49">
        <v>4000</v>
      </c>
      <c r="M24" s="76">
        <f>SUM(K24:L24)</f>
        <v>8000</v>
      </c>
      <c r="N24" s="87">
        <f>H24-K24</f>
        <v>12500</v>
      </c>
      <c r="O24" s="87">
        <f>I24-L24</f>
        <v>12500</v>
      </c>
      <c r="P24" s="310">
        <f>SUM(N24:O24)</f>
        <v>25000</v>
      </c>
    </row>
    <row r="25" spans="1:16" ht="21" customHeight="1" thickBot="1">
      <c r="A25" s="368" t="s">
        <v>227</v>
      </c>
      <c r="B25" s="88">
        <f t="shared" ref="B25:P25" si="12">SUM(B22:B24)</f>
        <v>900000</v>
      </c>
      <c r="C25" s="88">
        <f t="shared" si="12"/>
        <v>1300000</v>
      </c>
      <c r="D25" s="81">
        <f t="shared" si="12"/>
        <v>2200000</v>
      </c>
      <c r="E25" s="55">
        <f t="shared" si="12"/>
        <v>14000</v>
      </c>
      <c r="F25" s="299">
        <f t="shared" si="12"/>
        <v>1325000</v>
      </c>
      <c r="G25" s="41">
        <f t="shared" si="12"/>
        <v>1339000</v>
      </c>
      <c r="H25" s="88">
        <f t="shared" si="12"/>
        <v>534500</v>
      </c>
      <c r="I25" s="88">
        <f t="shared" si="12"/>
        <v>804500</v>
      </c>
      <c r="J25" s="41">
        <f t="shared" si="12"/>
        <v>1339000</v>
      </c>
      <c r="K25" s="88">
        <f t="shared" si="12"/>
        <v>7000</v>
      </c>
      <c r="L25" s="88">
        <f t="shared" si="12"/>
        <v>7000</v>
      </c>
      <c r="M25" s="84">
        <f t="shared" si="12"/>
        <v>14000</v>
      </c>
      <c r="N25" s="88">
        <f t="shared" si="12"/>
        <v>527500</v>
      </c>
      <c r="O25" s="88">
        <f t="shared" si="12"/>
        <v>797500</v>
      </c>
      <c r="P25" s="316">
        <f t="shared" si="12"/>
        <v>1325000</v>
      </c>
    </row>
    <row r="26" spans="1:16" ht="21" customHeight="1" thickBot="1">
      <c r="A26" s="373" t="s">
        <v>316</v>
      </c>
      <c r="B26" s="89">
        <v>1000</v>
      </c>
      <c r="C26" s="89">
        <v>5000</v>
      </c>
      <c r="D26" s="77">
        <f>SUM(B26:C26)</f>
        <v>6000</v>
      </c>
      <c r="E26" s="90">
        <f>M26</f>
        <v>1100</v>
      </c>
      <c r="F26" s="305">
        <f>國內差旅費!N14</f>
        <v>2819</v>
      </c>
      <c r="G26" s="44">
        <f>SUM(E26:F26)</f>
        <v>3919</v>
      </c>
      <c r="H26" s="91">
        <f>IF(AND(B26=C26,G26&lt;D26),INT(G26/D26*B26),IF(AND(G26&gt;=D26,C26=0),B26,IF(AND(G26&lt;D26,C26=0),INT(G26/D26*B26),IF(AND(G26&gt;=D26,C26&lt;&gt;0),B26,IF(AND(G26&lt;D26,C26&lt;&gt;0),ROUND(G26/D26*B26,0))))))</f>
        <v>653</v>
      </c>
      <c r="I26" s="43">
        <f>J26-H26</f>
        <v>3266</v>
      </c>
      <c r="J26" s="44">
        <f>G26</f>
        <v>3919</v>
      </c>
      <c r="K26" s="92">
        <v>100</v>
      </c>
      <c r="L26" s="89">
        <v>1000</v>
      </c>
      <c r="M26" s="93">
        <f>SUM(K26:L26)</f>
        <v>1100</v>
      </c>
      <c r="N26" s="45">
        <f>H26-K26</f>
        <v>553</v>
      </c>
      <c r="O26" s="45">
        <f>I26-L26</f>
        <v>2266</v>
      </c>
      <c r="P26" s="317">
        <f>SUM(N26:O26)</f>
        <v>2819</v>
      </c>
    </row>
    <row r="27" spans="1:16" ht="21" customHeight="1">
      <c r="A27" s="370" t="s">
        <v>52</v>
      </c>
      <c r="B27" s="122"/>
      <c r="C27" s="122"/>
      <c r="D27" s="65"/>
      <c r="E27" s="296"/>
      <c r="F27" s="306"/>
      <c r="G27" s="37"/>
      <c r="H27" s="122"/>
      <c r="I27" s="122"/>
      <c r="J27" s="37"/>
      <c r="K27" s="122"/>
      <c r="L27" s="122"/>
      <c r="M27" s="69"/>
      <c r="N27" s="122"/>
      <c r="O27" s="122"/>
      <c r="P27" s="313"/>
    </row>
    <row r="28" spans="1:16" ht="21" customHeight="1">
      <c r="A28" s="367" t="s">
        <v>232</v>
      </c>
      <c r="B28" s="49">
        <v>60000</v>
      </c>
      <c r="C28" s="49">
        <v>0</v>
      </c>
      <c r="D28" s="72">
        <f>SUM(B28:C28)</f>
        <v>60000</v>
      </c>
      <c r="E28" s="86">
        <f>M28</f>
        <v>30000</v>
      </c>
      <c r="F28" s="307">
        <f>IF(專利申請費!D14*30000+E28&gt;D28,D28-E28,ROUND(專利申請費!D14*30000,0))</f>
        <v>30000</v>
      </c>
      <c r="G28" s="34">
        <f>E28+F28</f>
        <v>60000</v>
      </c>
      <c r="H28" s="94">
        <f>IF(AND(B28=C28,G28&lt;D28),INT(G28/D28*B28),IF(AND(G28&gt;=D28,C28=0),B28,IF(AND(G28&lt;D28,C28=0),INT(G28/D28*B28),IF(AND(G28&gt;=D28,C28&lt;&gt;0),B28,IF(AND(G28&lt;D28,C28&lt;&gt;0),ROUND(G28/D28*B28,0))))))</f>
        <v>60000</v>
      </c>
      <c r="I28" s="26">
        <f>J28-H28</f>
        <v>0</v>
      </c>
      <c r="J28" s="34">
        <f>G28</f>
        <v>60000</v>
      </c>
      <c r="K28" s="49">
        <v>30000</v>
      </c>
      <c r="L28" s="49">
        <v>0</v>
      </c>
      <c r="M28" s="76">
        <f>K28+L28</f>
        <v>30000</v>
      </c>
      <c r="N28" s="95">
        <f t="shared" ref="N28:O30" si="13">H28-K28</f>
        <v>30000</v>
      </c>
      <c r="O28" s="95">
        <f t="shared" si="13"/>
        <v>0</v>
      </c>
      <c r="P28" s="310">
        <f>SUM(N28:O28)</f>
        <v>30000</v>
      </c>
    </row>
    <row r="29" spans="1:16" ht="21" customHeight="1">
      <c r="A29" s="367" t="s">
        <v>233</v>
      </c>
      <c r="B29" s="49">
        <v>100000</v>
      </c>
      <c r="C29" s="49">
        <v>0</v>
      </c>
      <c r="D29" s="72">
        <f>SUM(B29:C29)</f>
        <v>100000</v>
      </c>
      <c r="E29" s="86">
        <f>M29</f>
        <v>0</v>
      </c>
      <c r="F29" s="307">
        <f>IF(專利申請費!J14*100000+E29&gt;D29,D29-E29,ROUND(專利申請費!J14*100000,0))</f>
        <v>100000</v>
      </c>
      <c r="G29" s="34">
        <f>E29+F29</f>
        <v>100000</v>
      </c>
      <c r="H29" s="94">
        <f>IF(AND(B29=C29,G29&lt;D29),INT(G29/D29*B29),IF(AND(G29&gt;=D29,C29=0),B29,IF(AND(G29&lt;D29,C29=0),INT(G29/D29*B29),IF(AND(G29&gt;=D29,C29&lt;&gt;0),B29,IF(AND(G29&lt;D29,C29&lt;&gt;0),ROUND(G29/D29*B29,0))))))</f>
        <v>100000</v>
      </c>
      <c r="I29" s="26">
        <f>J29-H29</f>
        <v>0</v>
      </c>
      <c r="J29" s="34">
        <f>G29</f>
        <v>100000</v>
      </c>
      <c r="K29" s="49">
        <v>0</v>
      </c>
      <c r="L29" s="49">
        <v>0</v>
      </c>
      <c r="M29" s="76">
        <f>K29+L29</f>
        <v>0</v>
      </c>
      <c r="N29" s="95">
        <f t="shared" si="13"/>
        <v>100000</v>
      </c>
      <c r="O29" s="95">
        <f t="shared" si="13"/>
        <v>0</v>
      </c>
      <c r="P29" s="310">
        <f>SUM(N29:O29)</f>
        <v>100000</v>
      </c>
    </row>
    <row r="30" spans="1:16" ht="21" customHeight="1" thickBot="1">
      <c r="A30" s="368" t="s">
        <v>227</v>
      </c>
      <c r="B30" s="88">
        <f>SUM(B28:B29)</f>
        <v>160000</v>
      </c>
      <c r="C30" s="88">
        <f>SUM(C28:C29)</f>
        <v>0</v>
      </c>
      <c r="D30" s="81">
        <f>SUM(B30:C30)</f>
        <v>160000</v>
      </c>
      <c r="E30" s="55">
        <f>SUM(E28:E29)</f>
        <v>30000</v>
      </c>
      <c r="F30" s="308">
        <f>SUM(F28:F29)</f>
        <v>130000</v>
      </c>
      <c r="G30" s="41">
        <f>SUM(E30:F30)</f>
        <v>160000</v>
      </c>
      <c r="H30" s="88">
        <f>SUM(H28:H29)</f>
        <v>160000</v>
      </c>
      <c r="I30" s="38">
        <f>SUM(I28:I29)</f>
        <v>0</v>
      </c>
      <c r="J30" s="41">
        <f>SUM(H30:I30)</f>
        <v>160000</v>
      </c>
      <c r="K30" s="88">
        <f>SUM(K28:K29)</f>
        <v>30000</v>
      </c>
      <c r="L30" s="88">
        <f>SUM(L28:L29)</f>
        <v>0</v>
      </c>
      <c r="M30" s="84">
        <f>SUM(K30:L30)</f>
        <v>30000</v>
      </c>
      <c r="N30" s="96">
        <f t="shared" si="13"/>
        <v>130000</v>
      </c>
      <c r="O30" s="97">
        <f t="shared" si="13"/>
        <v>0</v>
      </c>
      <c r="P30" s="316">
        <f>SUM(N30:O30)</f>
        <v>130000</v>
      </c>
    </row>
    <row r="31" spans="1:16" ht="21" customHeight="1" thickBot="1">
      <c r="A31" s="374" t="s">
        <v>318</v>
      </c>
      <c r="B31" s="101">
        <f t="shared" ref="B31:P31" si="14">+B9+B10+B16+B20+B25+B26+B30</f>
        <v>2275000</v>
      </c>
      <c r="C31" s="101">
        <f t="shared" si="14"/>
        <v>2525000</v>
      </c>
      <c r="D31" s="58">
        <f t="shared" si="14"/>
        <v>4800000</v>
      </c>
      <c r="E31" s="99">
        <f t="shared" si="14"/>
        <v>65700</v>
      </c>
      <c r="F31" s="309">
        <f t="shared" si="14"/>
        <v>1885072</v>
      </c>
      <c r="G31" s="29">
        <f t="shared" si="14"/>
        <v>1950772</v>
      </c>
      <c r="H31" s="124">
        <f t="shared" si="14"/>
        <v>872579</v>
      </c>
      <c r="I31" s="101">
        <f t="shared" si="14"/>
        <v>1078193</v>
      </c>
      <c r="J31" s="125">
        <f t="shared" si="14"/>
        <v>1950772</v>
      </c>
      <c r="K31" s="124">
        <f t="shared" si="14"/>
        <v>47400</v>
      </c>
      <c r="L31" s="101">
        <f t="shared" si="14"/>
        <v>18300</v>
      </c>
      <c r="M31" s="62">
        <f t="shared" si="14"/>
        <v>65700</v>
      </c>
      <c r="N31" s="100">
        <f t="shared" si="14"/>
        <v>825179</v>
      </c>
      <c r="O31" s="101">
        <f t="shared" si="14"/>
        <v>1059893</v>
      </c>
      <c r="P31" s="312">
        <f t="shared" si="14"/>
        <v>1885072</v>
      </c>
    </row>
    <row r="32" spans="1:16" ht="21" customHeight="1" thickBot="1">
      <c r="A32" s="375" t="s">
        <v>319</v>
      </c>
      <c r="B32" s="292">
        <v>0</v>
      </c>
      <c r="C32" s="57">
        <v>3000000</v>
      </c>
      <c r="D32" s="58">
        <f>SUM(B32:C32)</f>
        <v>3000000</v>
      </c>
      <c r="E32" s="293">
        <f>M32</f>
        <v>2000</v>
      </c>
      <c r="F32" s="300">
        <f>不可補助項目!F25</f>
        <v>20000</v>
      </c>
      <c r="G32" s="29">
        <f>SUM(E32:F32)</f>
        <v>22000</v>
      </c>
      <c r="H32" s="28">
        <f>IF(AND(B32=C32,G32&lt;D32),INT(G32/D32*B32),IF(AND(G32&gt;=D32,C32=0),B32,IF(AND(G32&lt;D32,C32=0),INT(G32/D32*B32),IF(AND(G32&gt;=D32,C32&lt;&gt;0),B32,IF(AND(G32&lt;D32,C32&lt;&gt;0),ROUND(G32/D32*B32,0))))))</f>
        <v>0</v>
      </c>
      <c r="I32" s="28">
        <f>J32-H32</f>
        <v>22000</v>
      </c>
      <c r="J32" s="29">
        <f>G32</f>
        <v>22000</v>
      </c>
      <c r="K32" s="292">
        <v>0</v>
      </c>
      <c r="L32" s="57">
        <v>2000</v>
      </c>
      <c r="M32" s="62">
        <f>SUM(K32:L32)</f>
        <v>2000</v>
      </c>
      <c r="N32" s="294">
        <f t="shared" ref="N32" si="15">H32-K32</f>
        <v>0</v>
      </c>
      <c r="O32" s="294">
        <f t="shared" ref="O32" si="16">I32-L32</f>
        <v>20000</v>
      </c>
      <c r="P32" s="312">
        <f>SUM(N32:O32)</f>
        <v>20000</v>
      </c>
    </row>
    <row r="33" spans="1:16" ht="21" customHeight="1" thickBot="1">
      <c r="A33" s="374" t="s">
        <v>320</v>
      </c>
      <c r="B33" s="57">
        <f>B31+B32</f>
        <v>2275000</v>
      </c>
      <c r="C33" s="57">
        <f t="shared" ref="C33:P33" si="17">C31+C32</f>
        <v>5525000</v>
      </c>
      <c r="D33" s="58">
        <f t="shared" si="17"/>
        <v>7800000</v>
      </c>
      <c r="E33" s="293">
        <f t="shared" si="17"/>
        <v>67700</v>
      </c>
      <c r="F33" s="300">
        <f t="shared" si="17"/>
        <v>1905072</v>
      </c>
      <c r="G33" s="29">
        <f t="shared" si="17"/>
        <v>1972772</v>
      </c>
      <c r="H33" s="28">
        <f t="shared" si="17"/>
        <v>872579</v>
      </c>
      <c r="I33" s="28">
        <f t="shared" si="17"/>
        <v>1100193</v>
      </c>
      <c r="J33" s="29">
        <f t="shared" si="17"/>
        <v>1972772</v>
      </c>
      <c r="K33" s="57">
        <f t="shared" si="17"/>
        <v>47400</v>
      </c>
      <c r="L33" s="57">
        <f t="shared" si="17"/>
        <v>20300</v>
      </c>
      <c r="M33" s="62">
        <f t="shared" si="17"/>
        <v>67700</v>
      </c>
      <c r="N33" s="294">
        <f t="shared" si="17"/>
        <v>825179</v>
      </c>
      <c r="O33" s="294">
        <f t="shared" si="17"/>
        <v>1079893</v>
      </c>
      <c r="P33" s="312">
        <f t="shared" si="17"/>
        <v>1905072</v>
      </c>
    </row>
    <row r="34" spans="1:16" ht="21" customHeight="1" thickBot="1">
      <c r="A34" s="374" t="s">
        <v>343</v>
      </c>
      <c r="B34" s="57">
        <v>2000000</v>
      </c>
      <c r="C34" s="123" t="s">
        <v>344</v>
      </c>
      <c r="D34" s="319">
        <f>IF(B34&gt;0,H33/B34,0)</f>
        <v>0.4362895</v>
      </c>
      <c r="E34" s="292" t="s">
        <v>346</v>
      </c>
      <c r="F34" s="292">
        <f>B34-H33</f>
        <v>1127421</v>
      </c>
      <c r="G34" s="318"/>
      <c r="H34" s="318"/>
      <c r="I34" s="318"/>
      <c r="J34" s="318"/>
      <c r="K34" s="318"/>
      <c r="L34" s="318"/>
      <c r="M34" s="318"/>
      <c r="N34" s="318"/>
      <c r="O34" s="318"/>
      <c r="P34" s="318"/>
    </row>
    <row r="35" spans="1:16" ht="35.5" customHeight="1">
      <c r="B35" s="3" t="s">
        <v>46</v>
      </c>
      <c r="D35" s="3" t="s">
        <v>11</v>
      </c>
      <c r="E35" s="3" t="s">
        <v>11</v>
      </c>
      <c r="F35" s="4"/>
      <c r="G35" s="3" t="s">
        <v>11</v>
      </c>
      <c r="H35" s="3" t="s">
        <v>11</v>
      </c>
      <c r="K35" s="3" t="s">
        <v>47</v>
      </c>
    </row>
    <row r="36" spans="1:16" ht="21" customHeight="1">
      <c r="A36" s="376" t="s">
        <v>163</v>
      </c>
      <c r="D36" s="126"/>
      <c r="E36" s="126"/>
      <c r="F36" s="126"/>
      <c r="G36" s="126"/>
      <c r="K36" s="126"/>
      <c r="L36" s="126"/>
      <c r="M36" s="126"/>
      <c r="N36" s="126"/>
      <c r="O36" s="126"/>
      <c r="P36" s="126"/>
    </row>
    <row r="37" spans="1:16" s="127" customFormat="1" ht="21" customHeight="1">
      <c r="A37" s="321" t="s">
        <v>325</v>
      </c>
      <c r="B37" s="321"/>
      <c r="C37" s="321"/>
      <c r="D37" s="321"/>
      <c r="E37" s="321"/>
      <c r="F37" s="321"/>
      <c r="G37" s="321"/>
      <c r="H37" s="321"/>
      <c r="I37" s="321" t="s">
        <v>166</v>
      </c>
      <c r="J37" s="321"/>
      <c r="K37" s="321"/>
      <c r="L37" s="321"/>
      <c r="M37" s="321"/>
      <c r="N37" s="321"/>
      <c r="O37" s="321"/>
      <c r="P37" s="321"/>
    </row>
    <row r="38" spans="1:16" s="127" customFormat="1" ht="21" customHeight="1">
      <c r="A38" s="321" t="s">
        <v>165</v>
      </c>
      <c r="B38" s="321"/>
      <c r="C38" s="321"/>
      <c r="D38" s="321"/>
      <c r="E38" s="321"/>
      <c r="F38" s="321"/>
      <c r="G38" s="321"/>
      <c r="H38" s="321"/>
      <c r="I38" s="321" t="s">
        <v>164</v>
      </c>
      <c r="J38" s="321"/>
      <c r="K38" s="321"/>
      <c r="L38" s="321"/>
      <c r="M38" s="321"/>
      <c r="N38" s="321"/>
      <c r="O38" s="321"/>
      <c r="P38" s="321"/>
    </row>
    <row r="39" spans="1:16" s="127" customFormat="1" ht="21" customHeight="1">
      <c r="A39" s="321" t="s">
        <v>217</v>
      </c>
      <c r="B39" s="321"/>
      <c r="C39" s="321"/>
      <c r="D39" s="321"/>
      <c r="E39" s="321"/>
      <c r="F39" s="321"/>
      <c r="G39" s="321"/>
      <c r="H39" s="321"/>
      <c r="I39" s="321" t="s">
        <v>324</v>
      </c>
      <c r="J39" s="321"/>
      <c r="K39" s="321"/>
      <c r="L39" s="321"/>
      <c r="M39" s="321"/>
      <c r="N39" s="321"/>
      <c r="O39" s="321"/>
      <c r="P39" s="321"/>
    </row>
    <row r="40" spans="1:16" ht="21" customHeight="1">
      <c r="B40" s="295"/>
      <c r="C40" s="295"/>
      <c r="D40" s="295"/>
      <c r="E40" s="295"/>
      <c r="F40" s="295"/>
      <c r="G40" s="295"/>
      <c r="H40" s="295"/>
      <c r="I40" s="295"/>
      <c r="J40" s="295"/>
      <c r="K40" s="295"/>
      <c r="L40" s="295"/>
      <c r="M40" s="295"/>
      <c r="N40" s="295"/>
      <c r="O40" s="295"/>
      <c r="P40" s="295"/>
    </row>
    <row r="41" spans="1:16" ht="21" customHeight="1">
      <c r="A41" s="320"/>
      <c r="B41" s="128"/>
      <c r="C41" s="128"/>
      <c r="D41" s="128"/>
      <c r="E41" s="128"/>
      <c r="F41" s="128"/>
      <c r="G41" s="128"/>
      <c r="H41" s="128"/>
      <c r="I41" s="129"/>
      <c r="J41" s="129"/>
      <c r="K41" s="129"/>
      <c r="L41" s="129"/>
      <c r="M41" s="129"/>
      <c r="N41" s="129"/>
      <c r="O41" s="129"/>
      <c r="P41" s="129"/>
    </row>
    <row r="42" spans="1:16" ht="21" customHeight="1">
      <c r="A42" s="377" t="s">
        <v>95</v>
      </c>
      <c r="B42" s="46">
        <f>B7+B8+B10+B11+B17+B22+B23+B24+B26+B28+B29+B32-B33</f>
        <v>0</v>
      </c>
      <c r="C42" s="46">
        <f t="shared" ref="C42:P42" si="18">C7+C8+C10+C11+C17+C22+C23+C24+C26+C28+C29+C32-C33</f>
        <v>0</v>
      </c>
      <c r="D42" s="46">
        <f t="shared" si="18"/>
        <v>0</v>
      </c>
      <c r="E42" s="46">
        <f t="shared" si="18"/>
        <v>0</v>
      </c>
      <c r="F42" s="46">
        <f t="shared" si="18"/>
        <v>0</v>
      </c>
      <c r="G42" s="46">
        <f t="shared" si="18"/>
        <v>0</v>
      </c>
      <c r="H42" s="46">
        <f t="shared" si="18"/>
        <v>0</v>
      </c>
      <c r="I42" s="46">
        <f t="shared" si="18"/>
        <v>0</v>
      </c>
      <c r="J42" s="46">
        <f t="shared" si="18"/>
        <v>0</v>
      </c>
      <c r="K42" s="46">
        <f t="shared" si="18"/>
        <v>0</v>
      </c>
      <c r="L42" s="46">
        <f t="shared" si="18"/>
        <v>0</v>
      </c>
      <c r="M42" s="46">
        <f t="shared" si="18"/>
        <v>0</v>
      </c>
      <c r="N42" s="46">
        <f t="shared" si="18"/>
        <v>0</v>
      </c>
      <c r="O42" s="46">
        <f t="shared" si="18"/>
        <v>0</v>
      </c>
      <c r="P42" s="46">
        <f t="shared" si="18"/>
        <v>0</v>
      </c>
    </row>
    <row r="43" spans="1:16" ht="21" customHeight="1">
      <c r="A43" s="377" t="s">
        <v>94</v>
      </c>
      <c r="B43" s="46">
        <f t="shared" ref="B43:P43" si="19">B7+B8-B9</f>
        <v>0</v>
      </c>
      <c r="C43" s="46">
        <f t="shared" si="19"/>
        <v>0</v>
      </c>
      <c r="D43" s="46">
        <f t="shared" si="19"/>
        <v>0</v>
      </c>
      <c r="E43" s="46">
        <f t="shared" si="19"/>
        <v>0</v>
      </c>
      <c r="F43" s="46">
        <f t="shared" si="19"/>
        <v>0</v>
      </c>
      <c r="G43" s="46">
        <f t="shared" si="19"/>
        <v>0</v>
      </c>
      <c r="H43" s="46">
        <f t="shared" si="19"/>
        <v>0</v>
      </c>
      <c r="I43" s="46">
        <f t="shared" si="19"/>
        <v>0</v>
      </c>
      <c r="J43" s="46">
        <f t="shared" si="19"/>
        <v>0</v>
      </c>
      <c r="K43" s="46">
        <f t="shared" si="19"/>
        <v>0</v>
      </c>
      <c r="L43" s="46">
        <f t="shared" si="19"/>
        <v>0</v>
      </c>
      <c r="M43" s="46">
        <f t="shared" si="19"/>
        <v>0</v>
      </c>
      <c r="N43" s="46">
        <f t="shared" si="19"/>
        <v>0</v>
      </c>
      <c r="O43" s="46">
        <f t="shared" si="19"/>
        <v>0</v>
      </c>
      <c r="P43" s="46">
        <f t="shared" si="19"/>
        <v>0</v>
      </c>
    </row>
    <row r="44" spans="1:16" ht="21" customHeight="1">
      <c r="A44" s="377" t="s">
        <v>106</v>
      </c>
      <c r="B44" s="46">
        <f>B22+B23+B24-B25</f>
        <v>0</v>
      </c>
      <c r="C44" s="46">
        <f t="shared" ref="C44:P44" si="20">C22+C23+C24-C25</f>
        <v>0</v>
      </c>
      <c r="D44" s="46">
        <f t="shared" si="20"/>
        <v>0</v>
      </c>
      <c r="E44" s="46">
        <f t="shared" si="20"/>
        <v>0</v>
      </c>
      <c r="F44" s="46">
        <f t="shared" si="20"/>
        <v>0</v>
      </c>
      <c r="G44" s="46">
        <f t="shared" si="20"/>
        <v>0</v>
      </c>
      <c r="H44" s="46">
        <f t="shared" si="20"/>
        <v>0</v>
      </c>
      <c r="I44" s="46">
        <f t="shared" si="20"/>
        <v>0</v>
      </c>
      <c r="J44" s="46">
        <f t="shared" si="20"/>
        <v>0</v>
      </c>
      <c r="K44" s="46">
        <f t="shared" si="20"/>
        <v>0</v>
      </c>
      <c r="L44" s="46">
        <f t="shared" si="20"/>
        <v>0</v>
      </c>
      <c r="M44" s="46">
        <f t="shared" si="20"/>
        <v>0</v>
      </c>
      <c r="N44" s="46">
        <f t="shared" si="20"/>
        <v>0</v>
      </c>
      <c r="O44" s="46">
        <f t="shared" si="20"/>
        <v>0</v>
      </c>
      <c r="P44" s="46">
        <f t="shared" si="20"/>
        <v>0</v>
      </c>
    </row>
    <row r="45" spans="1:16" ht="21" customHeight="1">
      <c r="A45" s="377" t="s">
        <v>321</v>
      </c>
      <c r="B45" s="46">
        <f>B28+B29-B30</f>
        <v>0</v>
      </c>
      <c r="C45" s="46">
        <f t="shared" ref="C45:P45" si="21">C28+C29-C30</f>
        <v>0</v>
      </c>
      <c r="D45" s="46">
        <f t="shared" si="21"/>
        <v>0</v>
      </c>
      <c r="E45" s="46">
        <f t="shared" si="21"/>
        <v>0</v>
      </c>
      <c r="F45" s="46">
        <f t="shared" si="21"/>
        <v>0</v>
      </c>
      <c r="G45" s="46">
        <f t="shared" si="21"/>
        <v>0</v>
      </c>
      <c r="H45" s="46">
        <f t="shared" si="21"/>
        <v>0</v>
      </c>
      <c r="I45" s="46">
        <f t="shared" si="21"/>
        <v>0</v>
      </c>
      <c r="J45" s="46">
        <f t="shared" si="21"/>
        <v>0</v>
      </c>
      <c r="K45" s="46">
        <f t="shared" si="21"/>
        <v>0</v>
      </c>
      <c r="L45" s="46">
        <f t="shared" si="21"/>
        <v>0</v>
      </c>
      <c r="M45" s="46">
        <f t="shared" si="21"/>
        <v>0</v>
      </c>
      <c r="N45" s="46">
        <f t="shared" si="21"/>
        <v>0</v>
      </c>
      <c r="O45" s="46">
        <f t="shared" si="21"/>
        <v>0</v>
      </c>
      <c r="P45" s="46">
        <f t="shared" si="21"/>
        <v>0</v>
      </c>
    </row>
    <row r="46" spans="1:16" ht="21" customHeight="1">
      <c r="A46" s="377" t="s">
        <v>322</v>
      </c>
      <c r="B46" s="46">
        <f t="shared" ref="B46:P46" si="22">B9+B10+B11+B17+B25+B26+B30-B31</f>
        <v>0</v>
      </c>
      <c r="C46" s="46">
        <f t="shared" si="22"/>
        <v>0</v>
      </c>
      <c r="D46" s="46">
        <f t="shared" si="22"/>
        <v>0</v>
      </c>
      <c r="E46" s="46">
        <f t="shared" si="22"/>
        <v>0</v>
      </c>
      <c r="F46" s="46">
        <f t="shared" si="22"/>
        <v>0</v>
      </c>
      <c r="G46" s="46">
        <f t="shared" si="22"/>
        <v>0</v>
      </c>
      <c r="H46" s="46">
        <f t="shared" si="22"/>
        <v>0</v>
      </c>
      <c r="I46" s="46">
        <f t="shared" si="22"/>
        <v>0</v>
      </c>
      <c r="J46" s="46">
        <f t="shared" si="22"/>
        <v>0</v>
      </c>
      <c r="K46" s="46">
        <f t="shared" si="22"/>
        <v>0</v>
      </c>
      <c r="L46" s="46">
        <f t="shared" si="22"/>
        <v>0</v>
      </c>
      <c r="M46" s="46">
        <f t="shared" si="22"/>
        <v>0</v>
      </c>
      <c r="N46" s="46">
        <f t="shared" si="22"/>
        <v>0</v>
      </c>
      <c r="O46" s="46">
        <f t="shared" si="22"/>
        <v>0</v>
      </c>
      <c r="P46" s="46">
        <f t="shared" si="22"/>
        <v>0</v>
      </c>
    </row>
    <row r="47" spans="1:16" ht="21" customHeight="1">
      <c r="A47" s="377" t="s">
        <v>323</v>
      </c>
      <c r="B47" s="46">
        <f>B31+B32-B33</f>
        <v>0</v>
      </c>
      <c r="C47" s="46">
        <f t="shared" ref="C47:P47" si="23">C31+C32-C33</f>
        <v>0</v>
      </c>
      <c r="D47" s="46">
        <f t="shared" si="23"/>
        <v>0</v>
      </c>
      <c r="E47" s="46">
        <f t="shared" si="23"/>
        <v>0</v>
      </c>
      <c r="F47" s="46">
        <f t="shared" si="23"/>
        <v>0</v>
      </c>
      <c r="G47" s="46">
        <f t="shared" si="23"/>
        <v>0</v>
      </c>
      <c r="H47" s="46">
        <f t="shared" si="23"/>
        <v>0</v>
      </c>
      <c r="I47" s="46">
        <f t="shared" si="23"/>
        <v>0</v>
      </c>
      <c r="J47" s="46">
        <f t="shared" si="23"/>
        <v>0</v>
      </c>
      <c r="K47" s="46">
        <f t="shared" si="23"/>
        <v>0</v>
      </c>
      <c r="L47" s="46">
        <f t="shared" si="23"/>
        <v>0</v>
      </c>
      <c r="M47" s="46">
        <f t="shared" si="23"/>
        <v>0</v>
      </c>
      <c r="N47" s="46">
        <f t="shared" si="23"/>
        <v>0</v>
      </c>
      <c r="O47" s="46">
        <f t="shared" si="23"/>
        <v>0</v>
      </c>
      <c r="P47" s="46">
        <f t="shared" si="23"/>
        <v>0</v>
      </c>
    </row>
    <row r="48" spans="1:16" ht="21" customHeight="1">
      <c r="A48" s="377" t="s">
        <v>345</v>
      </c>
      <c r="B48" s="46" t="str">
        <f>IF(B34&gt;B33,"撥款數異常","")</f>
        <v/>
      </c>
    </row>
  </sheetData>
  <sheetProtection formatRows="0"/>
  <mergeCells count="12">
    <mergeCell ref="A39:H39"/>
    <mergeCell ref="I38:P38"/>
    <mergeCell ref="I39:P39"/>
    <mergeCell ref="A3:A4"/>
    <mergeCell ref="H3:J3"/>
    <mergeCell ref="E3:G3"/>
    <mergeCell ref="K3:M3"/>
    <mergeCell ref="N3:P3"/>
    <mergeCell ref="I37:P37"/>
    <mergeCell ref="B3:D3"/>
    <mergeCell ref="A38:H38"/>
    <mergeCell ref="A37:H37"/>
  </mergeCells>
  <phoneticPr fontId="2" type="noConversion"/>
  <printOptions horizontalCentered="1"/>
  <pageMargins left="0.31496062992125984" right="0.31496062992125984" top="0.35433070866141736" bottom="0.35433070866141736" header="0.31496062992125984" footer="0.31496062992125984"/>
  <pageSetup paperSize="9" scale="5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8"/>
  <sheetViews>
    <sheetView zoomScaleNormal="100" zoomScaleSheetLayoutView="100" workbookViewId="0">
      <selection activeCell="E1" sqref="E1"/>
    </sheetView>
  </sheetViews>
  <sheetFormatPr defaultColWidth="9" defaultRowHeight="21.5" customHeight="1"/>
  <cols>
    <col min="1" max="1" width="15.54296875" style="3" customWidth="1"/>
    <col min="2" max="2" width="16.08984375" style="3" customWidth="1"/>
    <col min="3" max="3" width="18.1796875" style="3" customWidth="1"/>
    <col min="4" max="4" width="17.1796875" style="3" customWidth="1"/>
    <col min="5" max="6" width="11.6328125" style="3" customWidth="1"/>
    <col min="7" max="7" width="15.6328125" style="3" customWidth="1"/>
    <col min="8" max="8" width="14.54296875" style="3" customWidth="1"/>
    <col min="9" max="9" width="13.453125" style="3" customWidth="1"/>
    <col min="10" max="10" width="12" style="3" customWidth="1"/>
    <col min="11" max="12" width="11.90625" style="3" customWidth="1"/>
    <col min="13" max="13" width="12.81640625" style="3" customWidth="1"/>
    <col min="14" max="16384" width="9" style="3"/>
  </cols>
  <sheetData>
    <row r="1" spans="1:13" ht="21.5" customHeight="1">
      <c r="A1" s="3" t="s">
        <v>97</v>
      </c>
      <c r="D1" s="262" t="s">
        <v>265</v>
      </c>
      <c r="E1" s="378" t="s">
        <v>342</v>
      </c>
      <c r="F1" s="133"/>
    </row>
    <row r="2" spans="1:13" ht="21.5" customHeight="1" thickBot="1">
      <c r="K2" s="329" t="s">
        <v>14</v>
      </c>
      <c r="L2" s="329"/>
      <c r="M2" s="329"/>
    </row>
    <row r="3" spans="1:13" s="134" customFormat="1" ht="15.65" customHeight="1">
      <c r="A3" s="333" t="s">
        <v>70</v>
      </c>
      <c r="B3" s="336" t="s">
        <v>167</v>
      </c>
      <c r="C3" s="336" t="s">
        <v>264</v>
      </c>
      <c r="D3" s="336" t="s">
        <v>251</v>
      </c>
      <c r="E3" s="336" t="s">
        <v>252</v>
      </c>
      <c r="F3" s="336" t="s">
        <v>255</v>
      </c>
      <c r="G3" s="346" t="s">
        <v>257</v>
      </c>
      <c r="H3" s="339" t="s">
        <v>168</v>
      </c>
      <c r="I3" s="339" t="s">
        <v>256</v>
      </c>
      <c r="J3" s="339" t="s">
        <v>250</v>
      </c>
      <c r="K3" s="339" t="s">
        <v>234</v>
      </c>
      <c r="L3" s="339" t="s">
        <v>235</v>
      </c>
      <c r="M3" s="341" t="s">
        <v>236</v>
      </c>
    </row>
    <row r="4" spans="1:13" s="134" customFormat="1" ht="15.5">
      <c r="A4" s="334"/>
      <c r="B4" s="337"/>
      <c r="C4" s="337"/>
      <c r="D4" s="337"/>
      <c r="E4" s="337"/>
      <c r="F4" s="337"/>
      <c r="G4" s="347"/>
      <c r="H4" s="340"/>
      <c r="I4" s="340"/>
      <c r="J4" s="340"/>
      <c r="K4" s="340"/>
      <c r="L4" s="340"/>
      <c r="M4" s="342"/>
    </row>
    <row r="5" spans="1:13" s="137" customFormat="1" ht="39.65" customHeight="1" thickBot="1">
      <c r="A5" s="335"/>
      <c r="B5" s="338"/>
      <c r="C5" s="259" t="s">
        <v>88</v>
      </c>
      <c r="D5" s="259" t="s">
        <v>44</v>
      </c>
      <c r="E5" s="259" t="s">
        <v>45</v>
      </c>
      <c r="F5" s="259" t="s">
        <v>253</v>
      </c>
      <c r="G5" s="259" t="s">
        <v>254</v>
      </c>
      <c r="H5" s="259" t="s">
        <v>258</v>
      </c>
      <c r="I5" s="259" t="s">
        <v>89</v>
      </c>
      <c r="J5" s="259" t="s">
        <v>90</v>
      </c>
      <c r="K5" s="135" t="s">
        <v>326</v>
      </c>
      <c r="L5" s="135" t="s">
        <v>91</v>
      </c>
      <c r="M5" s="136" t="s">
        <v>259</v>
      </c>
    </row>
    <row r="6" spans="1:13" ht="21.5" customHeight="1" thickTop="1">
      <c r="A6" s="138"/>
      <c r="B6" s="18"/>
      <c r="C6" s="18"/>
      <c r="D6" s="18"/>
      <c r="E6" s="18"/>
      <c r="F6" s="18"/>
      <c r="G6" s="18"/>
      <c r="H6" s="18"/>
      <c r="I6" s="18"/>
      <c r="J6" s="18"/>
      <c r="K6" s="139"/>
      <c r="L6" s="139"/>
      <c r="M6" s="140"/>
    </row>
    <row r="7" spans="1:13" ht="21.5" customHeight="1">
      <c r="A7" s="147"/>
      <c r="B7" s="147" t="s">
        <v>169</v>
      </c>
      <c r="C7" s="148">
        <v>60000</v>
      </c>
      <c r="D7" s="148">
        <v>3000</v>
      </c>
      <c r="E7" s="148"/>
      <c r="F7" s="148">
        <v>500</v>
      </c>
      <c r="G7" s="148">
        <v>20000</v>
      </c>
      <c r="H7" s="141">
        <f>SUM(C7:E7)-F7-G7</f>
        <v>42500</v>
      </c>
      <c r="I7" s="264">
        <v>0.4</v>
      </c>
      <c r="J7" s="142">
        <f>1-I7</f>
        <v>0.6</v>
      </c>
      <c r="K7" s="141">
        <f>ROUND(H7*J7,0)</f>
        <v>25500</v>
      </c>
      <c r="L7" s="151">
        <v>1000</v>
      </c>
      <c r="M7" s="143">
        <f>ROUND(K7+L7,0)</f>
        <v>26500</v>
      </c>
    </row>
    <row r="8" spans="1:13" ht="21.5" customHeight="1">
      <c r="A8" s="147"/>
      <c r="B8" s="147" t="s">
        <v>170</v>
      </c>
      <c r="C8" s="148">
        <v>70000</v>
      </c>
      <c r="D8" s="148">
        <v>3000</v>
      </c>
      <c r="E8" s="148"/>
      <c r="F8" s="148">
        <v>0</v>
      </c>
      <c r="G8" s="148">
        <v>0</v>
      </c>
      <c r="H8" s="141">
        <f t="shared" ref="H8:H21" si="0">SUM(C8:E8)-F8</f>
        <v>73000</v>
      </c>
      <c r="I8" s="264">
        <v>0.3</v>
      </c>
      <c r="J8" s="142">
        <f t="shared" ref="J8:J21" si="1">1-I8</f>
        <v>0.7</v>
      </c>
      <c r="K8" s="141">
        <f t="shared" ref="K8:K21" si="2">ROUND(H8*J8,0)</f>
        <v>51100</v>
      </c>
      <c r="L8" s="151"/>
      <c r="M8" s="143">
        <f t="shared" ref="M8:M21" si="3">ROUND(K8+L8,0)</f>
        <v>51100</v>
      </c>
    </row>
    <row r="9" spans="1:13" ht="21.5" customHeight="1">
      <c r="A9" s="147"/>
      <c r="B9" s="147" t="s">
        <v>169</v>
      </c>
      <c r="C9" s="148">
        <v>50000</v>
      </c>
      <c r="D9" s="148">
        <v>3000</v>
      </c>
      <c r="E9" s="148"/>
      <c r="F9" s="148">
        <v>0</v>
      </c>
      <c r="G9" s="148">
        <v>0</v>
      </c>
      <c r="H9" s="141">
        <f t="shared" si="0"/>
        <v>53000</v>
      </c>
      <c r="I9" s="264">
        <v>0</v>
      </c>
      <c r="J9" s="142">
        <f t="shared" si="1"/>
        <v>1</v>
      </c>
      <c r="K9" s="141">
        <f t="shared" si="2"/>
        <v>53000</v>
      </c>
      <c r="L9" s="151"/>
      <c r="M9" s="143">
        <f t="shared" si="3"/>
        <v>53000</v>
      </c>
    </row>
    <row r="10" spans="1:13" ht="21.5" customHeight="1">
      <c r="A10" s="147"/>
      <c r="B10" s="147"/>
      <c r="C10" s="148" t="s">
        <v>92</v>
      </c>
      <c r="D10" s="148"/>
      <c r="E10" s="148"/>
      <c r="F10" s="148"/>
      <c r="G10" s="148"/>
      <c r="H10" s="141">
        <f t="shared" si="0"/>
        <v>0</v>
      </c>
      <c r="I10" s="264"/>
      <c r="J10" s="142">
        <f t="shared" si="1"/>
        <v>1</v>
      </c>
      <c r="K10" s="141">
        <f t="shared" si="2"/>
        <v>0</v>
      </c>
      <c r="L10" s="151"/>
      <c r="M10" s="143">
        <f t="shared" si="3"/>
        <v>0</v>
      </c>
    </row>
    <row r="11" spans="1:13" ht="21.5" customHeight="1">
      <c r="A11" s="147"/>
      <c r="B11" s="147"/>
      <c r="C11" s="148"/>
      <c r="D11" s="148"/>
      <c r="E11" s="148"/>
      <c r="F11" s="148"/>
      <c r="G11" s="148"/>
      <c r="H11" s="141">
        <f t="shared" si="0"/>
        <v>0</v>
      </c>
      <c r="I11" s="264"/>
      <c r="J11" s="142">
        <f t="shared" si="1"/>
        <v>1</v>
      </c>
      <c r="K11" s="141">
        <f t="shared" si="2"/>
        <v>0</v>
      </c>
      <c r="L11" s="151"/>
      <c r="M11" s="143">
        <f t="shared" si="3"/>
        <v>0</v>
      </c>
    </row>
    <row r="12" spans="1:13" ht="21.5" hidden="1" customHeight="1">
      <c r="A12" s="147"/>
      <c r="B12" s="147"/>
      <c r="C12" s="148"/>
      <c r="D12" s="148"/>
      <c r="E12" s="148"/>
      <c r="F12" s="148"/>
      <c r="G12" s="148"/>
      <c r="H12" s="141">
        <f t="shared" si="0"/>
        <v>0</v>
      </c>
      <c r="I12" s="264"/>
      <c r="J12" s="142">
        <f t="shared" si="1"/>
        <v>1</v>
      </c>
      <c r="K12" s="141">
        <f t="shared" si="2"/>
        <v>0</v>
      </c>
      <c r="L12" s="151"/>
      <c r="M12" s="143">
        <f t="shared" si="3"/>
        <v>0</v>
      </c>
    </row>
    <row r="13" spans="1:13" ht="21.5" hidden="1" customHeight="1">
      <c r="A13" s="147"/>
      <c r="B13" s="147"/>
      <c r="C13" s="148"/>
      <c r="D13" s="148"/>
      <c r="E13" s="148"/>
      <c r="F13" s="148"/>
      <c r="G13" s="148"/>
      <c r="H13" s="141">
        <f t="shared" si="0"/>
        <v>0</v>
      </c>
      <c r="I13" s="264"/>
      <c r="J13" s="142">
        <f t="shared" si="1"/>
        <v>1</v>
      </c>
      <c r="K13" s="141">
        <f t="shared" si="2"/>
        <v>0</v>
      </c>
      <c r="L13" s="151"/>
      <c r="M13" s="143">
        <f t="shared" si="3"/>
        <v>0</v>
      </c>
    </row>
    <row r="14" spans="1:13" ht="21.5" hidden="1" customHeight="1">
      <c r="A14" s="147"/>
      <c r="B14" s="147"/>
      <c r="C14" s="148"/>
      <c r="D14" s="148"/>
      <c r="E14" s="148"/>
      <c r="F14" s="148"/>
      <c r="G14" s="148"/>
      <c r="H14" s="141">
        <f t="shared" si="0"/>
        <v>0</v>
      </c>
      <c r="I14" s="264"/>
      <c r="J14" s="142">
        <f t="shared" si="1"/>
        <v>1</v>
      </c>
      <c r="K14" s="141">
        <f t="shared" si="2"/>
        <v>0</v>
      </c>
      <c r="L14" s="151"/>
      <c r="M14" s="143">
        <f t="shared" si="3"/>
        <v>0</v>
      </c>
    </row>
    <row r="15" spans="1:13" ht="21.5" hidden="1" customHeight="1">
      <c r="A15" s="147"/>
      <c r="B15" s="147"/>
      <c r="C15" s="148"/>
      <c r="D15" s="148"/>
      <c r="E15" s="148"/>
      <c r="F15" s="148"/>
      <c r="G15" s="148"/>
      <c r="H15" s="141">
        <f t="shared" si="0"/>
        <v>0</v>
      </c>
      <c r="I15" s="264"/>
      <c r="J15" s="142">
        <f t="shared" si="1"/>
        <v>1</v>
      </c>
      <c r="K15" s="141">
        <f t="shared" si="2"/>
        <v>0</v>
      </c>
      <c r="L15" s="151"/>
      <c r="M15" s="143">
        <f t="shared" si="3"/>
        <v>0</v>
      </c>
    </row>
    <row r="16" spans="1:13" ht="21.5" customHeight="1">
      <c r="A16" s="147"/>
      <c r="B16" s="147"/>
      <c r="C16" s="148"/>
      <c r="D16" s="148"/>
      <c r="E16" s="148"/>
      <c r="F16" s="148"/>
      <c r="G16" s="148"/>
      <c r="H16" s="141">
        <f t="shared" si="0"/>
        <v>0</v>
      </c>
      <c r="I16" s="264"/>
      <c r="J16" s="142">
        <f t="shared" si="1"/>
        <v>1</v>
      </c>
      <c r="K16" s="141">
        <f t="shared" si="2"/>
        <v>0</v>
      </c>
      <c r="L16" s="151"/>
      <c r="M16" s="143">
        <f t="shared" si="3"/>
        <v>0</v>
      </c>
    </row>
    <row r="17" spans="1:13" ht="21.5" customHeight="1">
      <c r="A17" s="147"/>
      <c r="B17" s="147"/>
      <c r="C17" s="148"/>
      <c r="D17" s="148"/>
      <c r="E17" s="148"/>
      <c r="F17" s="148"/>
      <c r="G17" s="148"/>
      <c r="H17" s="141">
        <f t="shared" si="0"/>
        <v>0</v>
      </c>
      <c r="I17" s="264"/>
      <c r="J17" s="142">
        <f t="shared" si="1"/>
        <v>1</v>
      </c>
      <c r="K17" s="141">
        <f t="shared" si="2"/>
        <v>0</v>
      </c>
      <c r="L17" s="151"/>
      <c r="M17" s="143">
        <f t="shared" si="3"/>
        <v>0</v>
      </c>
    </row>
    <row r="18" spans="1:13" ht="21.5" customHeight="1">
      <c r="A18" s="147"/>
      <c r="B18" s="147"/>
      <c r="C18" s="148"/>
      <c r="D18" s="148"/>
      <c r="E18" s="148"/>
      <c r="F18" s="148"/>
      <c r="G18" s="148"/>
      <c r="H18" s="141">
        <f t="shared" si="0"/>
        <v>0</v>
      </c>
      <c r="I18" s="264"/>
      <c r="J18" s="142">
        <f t="shared" si="1"/>
        <v>1</v>
      </c>
      <c r="K18" s="141">
        <f t="shared" si="2"/>
        <v>0</v>
      </c>
      <c r="L18" s="151"/>
      <c r="M18" s="143">
        <f t="shared" si="3"/>
        <v>0</v>
      </c>
    </row>
    <row r="19" spans="1:13" ht="21.5" customHeight="1">
      <c r="A19" s="147"/>
      <c r="B19" s="147"/>
      <c r="C19" s="148"/>
      <c r="D19" s="148"/>
      <c r="E19" s="148"/>
      <c r="F19" s="148"/>
      <c r="G19" s="148"/>
      <c r="H19" s="141">
        <f t="shared" si="0"/>
        <v>0</v>
      </c>
      <c r="I19" s="264"/>
      <c r="J19" s="142">
        <f t="shared" si="1"/>
        <v>1</v>
      </c>
      <c r="K19" s="141">
        <f t="shared" si="2"/>
        <v>0</v>
      </c>
      <c r="L19" s="151"/>
      <c r="M19" s="143">
        <f t="shared" si="3"/>
        <v>0</v>
      </c>
    </row>
    <row r="20" spans="1:13" ht="21.5" customHeight="1">
      <c r="A20" s="147"/>
      <c r="B20" s="147"/>
      <c r="C20" s="148"/>
      <c r="D20" s="148"/>
      <c r="E20" s="148"/>
      <c r="F20" s="148"/>
      <c r="G20" s="148"/>
      <c r="H20" s="141">
        <f t="shared" si="0"/>
        <v>0</v>
      </c>
      <c r="I20" s="264"/>
      <c r="J20" s="142">
        <f t="shared" si="1"/>
        <v>1</v>
      </c>
      <c r="K20" s="141">
        <f t="shared" si="2"/>
        <v>0</v>
      </c>
      <c r="L20" s="151"/>
      <c r="M20" s="143">
        <f t="shared" si="3"/>
        <v>0</v>
      </c>
    </row>
    <row r="21" spans="1:13" ht="21.5" customHeight="1">
      <c r="A21" s="149"/>
      <c r="B21" s="149"/>
      <c r="C21" s="150"/>
      <c r="D21" s="263"/>
      <c r="E21" s="263"/>
      <c r="F21" s="263"/>
      <c r="G21" s="263"/>
      <c r="H21" s="141">
        <f t="shared" si="0"/>
        <v>0</v>
      </c>
      <c r="I21" s="265"/>
      <c r="J21" s="142">
        <f t="shared" si="1"/>
        <v>1</v>
      </c>
      <c r="K21" s="141">
        <f t="shared" si="2"/>
        <v>0</v>
      </c>
      <c r="L21" s="152"/>
      <c r="M21" s="143">
        <f t="shared" si="3"/>
        <v>0</v>
      </c>
    </row>
    <row r="22" spans="1:13" ht="21.5" customHeight="1">
      <c r="A22" s="330" t="s">
        <v>93</v>
      </c>
      <c r="B22" s="331"/>
      <c r="C22" s="331"/>
      <c r="D22" s="331"/>
      <c r="E22" s="331"/>
      <c r="F22" s="331"/>
      <c r="G22" s="331"/>
      <c r="H22" s="331"/>
      <c r="I22" s="331"/>
      <c r="J22" s="331"/>
      <c r="K22" s="331"/>
      <c r="L22" s="332"/>
      <c r="M22" s="266"/>
    </row>
    <row r="23" spans="1:13" ht="21.5" hidden="1" customHeight="1">
      <c r="A23" s="343" t="s">
        <v>237</v>
      </c>
      <c r="B23" s="344"/>
      <c r="C23" s="344"/>
      <c r="D23" s="344"/>
      <c r="E23" s="344"/>
      <c r="F23" s="344"/>
      <c r="G23" s="344"/>
      <c r="H23" s="344"/>
      <c r="I23" s="344"/>
      <c r="J23" s="344"/>
      <c r="K23" s="344"/>
      <c r="L23" s="345"/>
      <c r="M23" s="258"/>
    </row>
    <row r="24" spans="1:13" ht="21.5" customHeight="1" thickBot="1">
      <c r="A24" s="144" t="s">
        <v>71</v>
      </c>
      <c r="B24" s="131"/>
      <c r="C24" s="97">
        <f>SUM(C7:INDEX(C:C,ROW()-1))</f>
        <v>180000</v>
      </c>
      <c r="D24" s="97"/>
      <c r="E24" s="97"/>
      <c r="F24" s="97"/>
      <c r="G24" s="97"/>
      <c r="H24" s="97">
        <f>SUM(H7:INDEX(H:H,ROW()-1))</f>
        <v>168500</v>
      </c>
      <c r="I24" s="97"/>
      <c r="J24" s="145">
        <f>SUM(J7:INDEX(J:J,ROW()-1))</f>
        <v>14.3</v>
      </c>
      <c r="K24" s="97">
        <f>SUM(K7:INDEX(K:K,ROW()-1))</f>
        <v>129600</v>
      </c>
      <c r="L24" s="97">
        <f>SUM(L7:INDEX(L:L,ROW()-1))</f>
        <v>1000</v>
      </c>
      <c r="M24" s="97">
        <f>SUM(M7:INDEX(M:M,ROW()-1))</f>
        <v>130600</v>
      </c>
    </row>
    <row r="25" spans="1:13" ht="25.5" customHeight="1">
      <c r="D25" s="3" t="s">
        <v>49</v>
      </c>
      <c r="H25" s="3" t="s">
        <v>47</v>
      </c>
    </row>
    <row r="26" spans="1:13" s="127" customFormat="1" ht="17" customHeight="1">
      <c r="A26" s="19" t="s">
        <v>268</v>
      </c>
      <c r="B26" s="19"/>
      <c r="C26" s="19"/>
      <c r="D26" s="19"/>
      <c r="E26" s="19"/>
      <c r="F26" s="19"/>
    </row>
    <row r="27" spans="1:13" s="127" customFormat="1" ht="17" customHeight="1">
      <c r="A27" s="19" t="s">
        <v>260</v>
      </c>
      <c r="B27" s="19"/>
      <c r="C27" s="19"/>
      <c r="D27" s="19"/>
      <c r="E27" s="19"/>
      <c r="F27" s="19"/>
    </row>
    <row r="28" spans="1:13" s="127" customFormat="1" ht="17" customHeight="1">
      <c r="A28" s="19" t="s">
        <v>261</v>
      </c>
      <c r="B28" s="19"/>
      <c r="C28" s="19"/>
      <c r="D28" s="19"/>
      <c r="E28" s="19"/>
      <c r="F28" s="19"/>
    </row>
    <row r="29" spans="1:13" s="127" customFormat="1" ht="17" customHeight="1">
      <c r="A29" s="19" t="s">
        <v>262</v>
      </c>
      <c r="B29" s="19"/>
      <c r="C29" s="19"/>
      <c r="D29" s="19"/>
      <c r="E29" s="19"/>
      <c r="F29" s="19"/>
    </row>
    <row r="30" spans="1:13" s="127" customFormat="1" ht="17" customHeight="1">
      <c r="A30" s="19" t="s">
        <v>263</v>
      </c>
      <c r="B30" s="19"/>
      <c r="C30" s="19"/>
      <c r="D30" s="19"/>
      <c r="E30" s="19"/>
      <c r="F30" s="19"/>
    </row>
    <row r="31" spans="1:13" s="127" customFormat="1" ht="15" customHeight="1"/>
    <row r="32" spans="1:13" s="127" customFormat="1" ht="12"/>
    <row r="34" spans="11:11" ht="35" customHeight="1"/>
    <row r="38" spans="11:11" ht="21.5" customHeight="1">
      <c r="K38" s="146"/>
    </row>
  </sheetData>
  <mergeCells count="16">
    <mergeCell ref="A23:L23"/>
    <mergeCell ref="F3:F4"/>
    <mergeCell ref="E3:E4"/>
    <mergeCell ref="H3:H4"/>
    <mergeCell ref="I3:I4"/>
    <mergeCell ref="G3:G4"/>
    <mergeCell ref="K2:M2"/>
    <mergeCell ref="A22:L22"/>
    <mergeCell ref="A3:A5"/>
    <mergeCell ref="B3:B5"/>
    <mergeCell ref="C3:C4"/>
    <mergeCell ref="D3:D4"/>
    <mergeCell ref="J3:J4"/>
    <mergeCell ref="K3:K4"/>
    <mergeCell ref="L3:L4"/>
    <mergeCell ref="M3:M4"/>
  </mergeCells>
  <phoneticPr fontId="2" type="noConversion"/>
  <printOptions horizontalCentered="1"/>
  <pageMargins left="0.31496062992125984" right="0.31496062992125984" top="0.55118110236220474" bottom="0.55118110236220474" header="0.31496062992125984" footer="0.31496062992125984"/>
  <pageSetup paperSize="9" scale="5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23"/>
  <sheetViews>
    <sheetView zoomScaleNormal="100" zoomScaleSheetLayoutView="100" workbookViewId="0">
      <selection activeCell="A21" sqref="A21"/>
    </sheetView>
  </sheetViews>
  <sheetFormatPr defaultColWidth="9" defaultRowHeight="15.5"/>
  <cols>
    <col min="1" max="1" width="10.6328125" style="3" customWidth="1"/>
    <col min="2" max="2" width="12.90625" style="3" customWidth="1"/>
    <col min="3" max="3" width="15.1796875" style="3" customWidth="1"/>
    <col min="4" max="4" width="24" style="3" customWidth="1"/>
    <col min="5" max="5" width="20.453125" style="3" customWidth="1"/>
    <col min="6" max="6" width="19.08984375" style="3" customWidth="1"/>
    <col min="7" max="8" width="14.1796875" style="3" customWidth="1"/>
    <col min="9" max="16384" width="9" style="3"/>
  </cols>
  <sheetData>
    <row r="1" spans="1:8" ht="17">
      <c r="A1" s="3" t="s">
        <v>98</v>
      </c>
      <c r="D1" s="153" t="str">
        <f>創新或研究發展人員薪資!D1</f>
        <v xml:space="preserve">      年      月</v>
      </c>
      <c r="E1" s="103" t="s">
        <v>117</v>
      </c>
    </row>
    <row r="2" spans="1:8" ht="20.5" customHeight="1" thickBot="1">
      <c r="F2" s="329" t="s">
        <v>14</v>
      </c>
      <c r="G2" s="329"/>
      <c r="H2" s="329"/>
    </row>
    <row r="3" spans="1:8" ht="41.5" customHeight="1" thickBot="1">
      <c r="A3" s="6" t="s">
        <v>4</v>
      </c>
      <c r="B3" s="7" t="s">
        <v>5</v>
      </c>
      <c r="C3" s="8" t="s">
        <v>50</v>
      </c>
      <c r="D3" s="8" t="s">
        <v>171</v>
      </c>
      <c r="E3" s="8" t="s">
        <v>172</v>
      </c>
      <c r="F3" s="7" t="s">
        <v>173</v>
      </c>
      <c r="G3" s="7" t="s">
        <v>12</v>
      </c>
      <c r="H3" s="9" t="s">
        <v>178</v>
      </c>
    </row>
    <row r="4" spans="1:8" ht="19" customHeight="1" thickTop="1">
      <c r="A4" s="154"/>
      <c r="B4" s="155"/>
      <c r="C4" s="156"/>
      <c r="D4" s="156" t="s">
        <v>174</v>
      </c>
      <c r="E4" s="156"/>
      <c r="F4" s="155"/>
      <c r="G4" s="157">
        <v>25000</v>
      </c>
      <c r="H4" s="158"/>
    </row>
    <row r="5" spans="1:8" ht="19" customHeight="1">
      <c r="A5" s="159"/>
      <c r="B5" s="160"/>
      <c r="C5" s="161"/>
      <c r="D5" s="161"/>
      <c r="E5" s="161"/>
      <c r="F5" s="160"/>
      <c r="G5" s="162"/>
      <c r="H5" s="163"/>
    </row>
    <row r="6" spans="1:8" ht="19" customHeight="1">
      <c r="A6" s="159"/>
      <c r="B6" s="160"/>
      <c r="C6" s="161"/>
      <c r="D6" s="161"/>
      <c r="E6" s="164"/>
      <c r="F6" s="165"/>
      <c r="G6" s="162"/>
      <c r="H6" s="163"/>
    </row>
    <row r="7" spans="1:8" ht="19" customHeight="1">
      <c r="A7" s="159"/>
      <c r="B7" s="160"/>
      <c r="C7" s="161"/>
      <c r="D7" s="161"/>
      <c r="E7" s="161"/>
      <c r="F7" s="160"/>
      <c r="G7" s="162"/>
      <c r="H7" s="163"/>
    </row>
    <row r="8" spans="1:8" ht="19" hidden="1" customHeight="1">
      <c r="A8" s="159"/>
      <c r="B8" s="160"/>
      <c r="C8" s="161"/>
      <c r="D8" s="161"/>
      <c r="E8" s="161"/>
      <c r="F8" s="160"/>
      <c r="G8" s="162"/>
      <c r="H8" s="163"/>
    </row>
    <row r="9" spans="1:8" ht="19" hidden="1" customHeight="1">
      <c r="A9" s="159"/>
      <c r="B9" s="160"/>
      <c r="C9" s="161"/>
      <c r="D9" s="161"/>
      <c r="E9" s="161"/>
      <c r="F9" s="160"/>
      <c r="G9" s="162"/>
      <c r="H9" s="166"/>
    </row>
    <row r="10" spans="1:8" ht="19" hidden="1" customHeight="1">
      <c r="A10" s="159"/>
      <c r="B10" s="160"/>
      <c r="C10" s="161"/>
      <c r="D10" s="161"/>
      <c r="E10" s="164"/>
      <c r="F10" s="165"/>
      <c r="G10" s="162"/>
      <c r="H10" s="166"/>
    </row>
    <row r="11" spans="1:8" ht="19" hidden="1" customHeight="1">
      <c r="A11" s="159"/>
      <c r="B11" s="160"/>
      <c r="C11" s="161"/>
      <c r="D11" s="161"/>
      <c r="E11" s="161"/>
      <c r="F11" s="160"/>
      <c r="G11" s="162"/>
      <c r="H11" s="166"/>
    </row>
    <row r="12" spans="1:8" ht="19" hidden="1" customHeight="1">
      <c r="A12" s="159"/>
      <c r="B12" s="160"/>
      <c r="C12" s="161"/>
      <c r="D12" s="161"/>
      <c r="E12" s="164"/>
      <c r="F12" s="165"/>
      <c r="G12" s="162"/>
      <c r="H12" s="166"/>
    </row>
    <row r="13" spans="1:8" ht="19" customHeight="1">
      <c r="A13" s="159"/>
      <c r="B13" s="160"/>
      <c r="C13" s="161"/>
      <c r="D13" s="161"/>
      <c r="E13" s="164"/>
      <c r="F13" s="165"/>
      <c r="G13" s="162"/>
      <c r="H13" s="163"/>
    </row>
    <row r="14" spans="1:8" ht="19" customHeight="1">
      <c r="A14" s="159"/>
      <c r="B14" s="160"/>
      <c r="C14" s="161"/>
      <c r="D14" s="161"/>
      <c r="E14" s="164"/>
      <c r="F14" s="165"/>
      <c r="G14" s="162"/>
      <c r="H14" s="163"/>
    </row>
    <row r="15" spans="1:8" ht="19" customHeight="1">
      <c r="A15" s="159"/>
      <c r="B15" s="160"/>
      <c r="C15" s="161"/>
      <c r="D15" s="161"/>
      <c r="E15" s="161"/>
      <c r="F15" s="160"/>
      <c r="G15" s="162"/>
      <c r="H15" s="163"/>
    </row>
    <row r="16" spans="1:8" ht="19" customHeight="1">
      <c r="A16" s="159"/>
      <c r="B16" s="160"/>
      <c r="C16" s="161"/>
      <c r="D16" s="161"/>
      <c r="E16" s="161"/>
      <c r="F16" s="160"/>
      <c r="G16" s="162"/>
      <c r="H16" s="167"/>
    </row>
    <row r="17" spans="1:26" ht="19" customHeight="1">
      <c r="A17" s="168"/>
      <c r="B17" s="169"/>
      <c r="C17" s="170"/>
      <c r="D17" s="170"/>
      <c r="E17" s="161"/>
      <c r="F17" s="160"/>
      <c r="G17" s="162"/>
      <c r="H17" s="171"/>
    </row>
    <row r="18" spans="1:26" ht="19" customHeight="1" thickBot="1">
      <c r="A18" s="116" t="s">
        <v>71</v>
      </c>
      <c r="B18" s="131"/>
      <c r="C18" s="172"/>
      <c r="D18" s="172"/>
      <c r="E18" s="173"/>
      <c r="F18" s="174"/>
      <c r="G18" s="175">
        <f>ROUND(SUM(G4:INDEX(G:G,ROW()-1)),0)</f>
        <v>25000</v>
      </c>
      <c r="H18" s="176"/>
    </row>
    <row r="19" spans="1:26" ht="31.25" customHeight="1">
      <c r="C19" s="3" t="s">
        <v>46</v>
      </c>
      <c r="F19" s="3" t="s">
        <v>47</v>
      </c>
      <c r="Z19" s="3" t="s">
        <v>175</v>
      </c>
    </row>
    <row r="20" spans="1:26" ht="17" customHeight="1">
      <c r="A20" s="19" t="s">
        <v>347</v>
      </c>
      <c r="F20" s="19"/>
      <c r="G20" s="19"/>
      <c r="H20" s="19"/>
    </row>
    <row r="21" spans="1:26" ht="17" customHeight="1">
      <c r="A21" s="19" t="s">
        <v>176</v>
      </c>
      <c r="E21" s="19"/>
      <c r="F21" s="19"/>
      <c r="G21" s="19"/>
      <c r="H21" s="19"/>
    </row>
    <row r="22" spans="1:26" ht="17" customHeight="1">
      <c r="A22" s="19" t="s">
        <v>266</v>
      </c>
    </row>
    <row r="23" spans="1:26" ht="17" customHeight="1">
      <c r="A23" s="19" t="s">
        <v>267</v>
      </c>
    </row>
  </sheetData>
  <mergeCells count="1">
    <mergeCell ref="F2:H2"/>
  </mergeCells>
  <phoneticPr fontId="2" type="noConversion"/>
  <printOptions horizontalCentered="1"/>
  <pageMargins left="0.51181102362204722" right="0.51181102362204722" top="0.55118110236220474" bottom="0.55118110236220474"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8"/>
  <sheetViews>
    <sheetView zoomScaleNormal="100" zoomScaleSheetLayoutView="100" workbookViewId="0">
      <selection activeCell="F1" sqref="F1"/>
    </sheetView>
  </sheetViews>
  <sheetFormatPr defaultColWidth="9" defaultRowHeight="15.5"/>
  <cols>
    <col min="1" max="1" width="13.36328125" style="3" customWidth="1"/>
    <col min="2" max="2" width="16.08984375" style="3" customWidth="1"/>
    <col min="3" max="3" width="17.1796875" style="3" customWidth="1"/>
    <col min="4" max="4" width="17.453125" style="3" customWidth="1"/>
    <col min="5" max="5" width="16.6328125" style="3" customWidth="1"/>
    <col min="6" max="6" width="13.1796875" style="3" customWidth="1"/>
    <col min="7" max="7" width="17.54296875" style="3" customWidth="1"/>
    <col min="8" max="8" width="11.08984375" style="3" customWidth="1"/>
    <col min="9" max="9" width="10.36328125" style="3" customWidth="1"/>
    <col min="10" max="10" width="15.08984375" style="3" customWidth="1"/>
    <col min="11" max="11" width="14.1796875" style="3" customWidth="1"/>
    <col min="12" max="16384" width="9" style="3"/>
  </cols>
  <sheetData>
    <row r="1" spans="1:11" ht="18.5">
      <c r="A1" s="3" t="s">
        <v>99</v>
      </c>
      <c r="E1" s="153" t="str">
        <f>創新或研究發展人員薪資!D1</f>
        <v xml:space="preserve">      年      月</v>
      </c>
      <c r="F1" s="379" t="s">
        <v>123</v>
      </c>
      <c r="G1" s="177"/>
    </row>
    <row r="2" spans="1:11" ht="16" thickBot="1">
      <c r="K2" s="106" t="s">
        <v>14</v>
      </c>
    </row>
    <row r="3" spans="1:11" ht="62" customHeight="1" thickBot="1">
      <c r="A3" s="10" t="s">
        <v>4</v>
      </c>
      <c r="B3" s="7" t="s">
        <v>5</v>
      </c>
      <c r="C3" s="8" t="s">
        <v>50</v>
      </c>
      <c r="D3" s="11" t="s">
        <v>179</v>
      </c>
      <c r="E3" s="11" t="s">
        <v>180</v>
      </c>
      <c r="F3" s="12" t="s">
        <v>23</v>
      </c>
      <c r="G3" s="12" t="s">
        <v>8</v>
      </c>
      <c r="H3" s="13" t="s">
        <v>9</v>
      </c>
      <c r="I3" s="13" t="s">
        <v>10</v>
      </c>
      <c r="J3" s="17" t="s">
        <v>181</v>
      </c>
      <c r="K3" s="9" t="s">
        <v>43</v>
      </c>
    </row>
    <row r="4" spans="1:11" ht="20.5" customHeight="1" thickTop="1">
      <c r="A4" s="178"/>
      <c r="B4" s="179"/>
      <c r="C4" s="179"/>
      <c r="D4" s="179"/>
      <c r="E4" s="179"/>
      <c r="F4" s="179"/>
      <c r="G4" s="179"/>
      <c r="H4" s="179"/>
      <c r="I4" s="179"/>
      <c r="J4" s="180">
        <v>20000</v>
      </c>
      <c r="K4" s="163"/>
    </row>
    <row r="5" spans="1:11" ht="20.5" customHeight="1">
      <c r="A5" s="178"/>
      <c r="B5" s="181"/>
      <c r="C5" s="181"/>
      <c r="D5" s="181"/>
      <c r="E5" s="182"/>
      <c r="F5" s="182"/>
      <c r="G5" s="179"/>
      <c r="H5" s="179"/>
      <c r="I5" s="181"/>
      <c r="J5" s="183"/>
      <c r="K5" s="158"/>
    </row>
    <row r="6" spans="1:11" ht="20.5" customHeight="1">
      <c r="A6" s="178"/>
      <c r="B6" s="179"/>
      <c r="C6" s="179"/>
      <c r="D6" s="179"/>
      <c r="E6" s="179"/>
      <c r="F6" s="179"/>
      <c r="G6" s="179"/>
      <c r="H6" s="179"/>
      <c r="I6" s="179"/>
      <c r="J6" s="179"/>
      <c r="K6" s="163"/>
    </row>
    <row r="7" spans="1:11" ht="20.5" customHeight="1">
      <c r="A7" s="178"/>
      <c r="B7" s="179"/>
      <c r="C7" s="179"/>
      <c r="D7" s="179"/>
      <c r="E7" s="179"/>
      <c r="F7" s="179"/>
      <c r="G7" s="179"/>
      <c r="H7" s="179"/>
      <c r="I7" s="179"/>
      <c r="J7" s="179"/>
      <c r="K7" s="163"/>
    </row>
    <row r="8" spans="1:11" ht="20.5" customHeight="1">
      <c r="A8" s="178"/>
      <c r="B8" s="179"/>
      <c r="C8" s="179"/>
      <c r="D8" s="179"/>
      <c r="E8" s="179"/>
      <c r="F8" s="179"/>
      <c r="G8" s="179"/>
      <c r="H8" s="179"/>
      <c r="I8" s="179"/>
      <c r="J8" s="179"/>
      <c r="K8" s="163"/>
    </row>
    <row r="9" spans="1:11" ht="20.5" customHeight="1">
      <c r="A9" s="178"/>
      <c r="B9" s="179"/>
      <c r="C9" s="179"/>
      <c r="D9" s="179"/>
      <c r="E9" s="179"/>
      <c r="F9" s="179"/>
      <c r="G9" s="179"/>
      <c r="H9" s="179"/>
      <c r="I9" s="179"/>
      <c r="J9" s="179"/>
      <c r="K9" s="163"/>
    </row>
    <row r="10" spans="1:11" ht="20.5" customHeight="1">
      <c r="A10" s="184"/>
      <c r="B10" s="185"/>
      <c r="C10" s="185"/>
      <c r="D10" s="185"/>
      <c r="E10" s="185"/>
      <c r="F10" s="185"/>
      <c r="G10" s="185"/>
      <c r="H10" s="185"/>
      <c r="I10" s="185"/>
      <c r="J10" s="185"/>
      <c r="K10" s="166"/>
    </row>
    <row r="11" spans="1:11" ht="20.5" customHeight="1">
      <c r="A11" s="184"/>
      <c r="B11" s="185"/>
      <c r="C11" s="185"/>
      <c r="D11" s="185"/>
      <c r="E11" s="185"/>
      <c r="F11" s="185"/>
      <c r="G11" s="185"/>
      <c r="H11" s="185"/>
      <c r="I11" s="185"/>
      <c r="J11" s="185"/>
      <c r="K11" s="166"/>
    </row>
    <row r="12" spans="1:11" ht="20.5" customHeight="1">
      <c r="A12" s="184"/>
      <c r="B12" s="185"/>
      <c r="C12" s="185"/>
      <c r="D12" s="185"/>
      <c r="E12" s="185"/>
      <c r="F12" s="185"/>
      <c r="G12" s="185"/>
      <c r="H12" s="185"/>
      <c r="I12" s="185"/>
      <c r="J12" s="185"/>
      <c r="K12" s="166"/>
    </row>
    <row r="13" spans="1:11" ht="20.5" customHeight="1">
      <c r="A13" s="184"/>
      <c r="B13" s="185"/>
      <c r="C13" s="185"/>
      <c r="D13" s="185"/>
      <c r="E13" s="185"/>
      <c r="F13" s="185"/>
      <c r="G13" s="185"/>
      <c r="H13" s="185"/>
      <c r="I13" s="185"/>
      <c r="J13" s="185"/>
      <c r="K13" s="166"/>
    </row>
    <row r="14" spans="1:11" ht="20.5" customHeight="1">
      <c r="A14" s="178"/>
      <c r="B14" s="179"/>
      <c r="C14" s="179"/>
      <c r="D14" s="179"/>
      <c r="E14" s="179"/>
      <c r="F14" s="179"/>
      <c r="G14" s="179"/>
      <c r="H14" s="179"/>
      <c r="I14" s="179"/>
      <c r="J14" s="179"/>
      <c r="K14" s="163"/>
    </row>
    <row r="15" spans="1:11" ht="20.5" customHeight="1">
      <c r="A15" s="178"/>
      <c r="B15" s="179"/>
      <c r="C15" s="179"/>
      <c r="D15" s="179"/>
      <c r="E15" s="179"/>
      <c r="F15" s="179"/>
      <c r="G15" s="179"/>
      <c r="H15" s="179"/>
      <c r="I15" s="179"/>
      <c r="J15" s="179"/>
      <c r="K15" s="163"/>
    </row>
    <row r="16" spans="1:11" ht="20.5" customHeight="1">
      <c r="A16" s="178"/>
      <c r="B16" s="179"/>
      <c r="C16" s="179"/>
      <c r="D16" s="179"/>
      <c r="E16" s="179"/>
      <c r="F16" s="179"/>
      <c r="G16" s="179"/>
      <c r="H16" s="179"/>
      <c r="I16" s="179"/>
      <c r="J16" s="179"/>
      <c r="K16" s="163"/>
    </row>
    <row r="17" spans="1:13" ht="20.5" customHeight="1">
      <c r="A17" s="186"/>
      <c r="B17" s="187"/>
      <c r="C17" s="187"/>
      <c r="D17" s="187"/>
      <c r="E17" s="187"/>
      <c r="F17" s="187"/>
      <c r="G17" s="187"/>
      <c r="H17" s="187"/>
      <c r="I17" s="187"/>
      <c r="J17" s="187"/>
      <c r="K17" s="167"/>
    </row>
    <row r="18" spans="1:13" ht="20.5" customHeight="1">
      <c r="A18" s="186"/>
      <c r="B18" s="187"/>
      <c r="C18" s="187"/>
      <c r="D18" s="187"/>
      <c r="E18" s="187"/>
      <c r="F18" s="187"/>
      <c r="G18" s="187"/>
      <c r="H18" s="187"/>
      <c r="I18" s="187"/>
      <c r="J18" s="187"/>
      <c r="K18" s="167"/>
    </row>
    <row r="19" spans="1:13" ht="20.5" customHeight="1" thickBot="1">
      <c r="A19" s="188" t="s">
        <v>71</v>
      </c>
      <c r="B19" s="189"/>
      <c r="C19" s="189"/>
      <c r="D19" s="189"/>
      <c r="E19" s="189"/>
      <c r="F19" s="189"/>
      <c r="G19" s="189"/>
      <c r="H19" s="189"/>
      <c r="I19" s="189"/>
      <c r="J19" s="189">
        <f>ROUND(SUM(J4:INDEX(J:J,ROW()-1)),0)</f>
        <v>20000</v>
      </c>
      <c r="K19" s="132"/>
    </row>
    <row r="20" spans="1:13" ht="30.65" customHeight="1">
      <c r="C20" s="3" t="s">
        <v>46</v>
      </c>
      <c r="F20" s="14"/>
      <c r="G20" s="14"/>
      <c r="H20" s="3" t="s">
        <v>47</v>
      </c>
      <c r="I20" s="14"/>
      <c r="J20" s="3" t="s">
        <v>26</v>
      </c>
    </row>
    <row r="21" spans="1:13" s="19" customFormat="1" ht="17" customHeight="1">
      <c r="A21" s="267" t="s">
        <v>347</v>
      </c>
      <c r="H21" s="268"/>
      <c r="I21" s="268"/>
      <c r="J21" s="268"/>
      <c r="K21" s="268"/>
    </row>
    <row r="22" spans="1:13" s="19" customFormat="1" ht="17" customHeight="1">
      <c r="A22" s="19" t="s">
        <v>311</v>
      </c>
      <c r="H22" s="268"/>
      <c r="I22" s="268"/>
      <c r="J22" s="268"/>
      <c r="K22" s="268"/>
    </row>
    <row r="23" spans="1:13" s="19" customFormat="1" ht="17" customHeight="1">
      <c r="A23" s="19" t="s">
        <v>312</v>
      </c>
      <c r="H23" s="349"/>
      <c r="I23" s="349"/>
      <c r="J23" s="349"/>
      <c r="K23" s="349"/>
    </row>
    <row r="24" spans="1:13" s="19" customFormat="1" ht="17" customHeight="1">
      <c r="A24" s="19" t="s">
        <v>183</v>
      </c>
      <c r="H24" s="270"/>
      <c r="I24" s="270"/>
      <c r="J24" s="270"/>
      <c r="K24" s="270"/>
      <c r="M24" s="269"/>
    </row>
    <row r="25" spans="1:13" s="19" customFormat="1" ht="17" customHeight="1">
      <c r="A25" s="19" t="s">
        <v>184</v>
      </c>
      <c r="H25" s="270"/>
      <c r="I25" s="270"/>
      <c r="J25" s="270"/>
      <c r="K25" s="270"/>
    </row>
    <row r="26" spans="1:13" s="19" customFormat="1" ht="17" customHeight="1">
      <c r="A26" s="348" t="s">
        <v>313</v>
      </c>
      <c r="B26" s="348"/>
      <c r="C26" s="348"/>
      <c r="D26" s="348"/>
      <c r="E26" s="348"/>
      <c r="F26" s="348"/>
      <c r="G26" s="348"/>
      <c r="H26" s="348"/>
      <c r="I26" s="348"/>
      <c r="J26" s="348"/>
      <c r="K26" s="348"/>
    </row>
    <row r="27" spans="1:13" s="19" customFormat="1" ht="17" customHeight="1">
      <c r="A27" s="348" t="s">
        <v>314</v>
      </c>
      <c r="B27" s="348"/>
      <c r="C27" s="348"/>
      <c r="D27" s="348"/>
      <c r="E27" s="348"/>
      <c r="F27" s="348"/>
      <c r="G27" s="348"/>
      <c r="H27" s="348"/>
      <c r="I27" s="348"/>
      <c r="J27" s="348"/>
      <c r="K27" s="348"/>
    </row>
    <row r="28" spans="1:13" s="19" customFormat="1" ht="17" customHeight="1">
      <c r="A28" s="348" t="s">
        <v>315</v>
      </c>
      <c r="B28" s="348"/>
      <c r="C28" s="348"/>
      <c r="D28" s="348"/>
      <c r="E28" s="348"/>
      <c r="F28" s="348"/>
      <c r="G28" s="348"/>
      <c r="H28" s="348"/>
      <c r="I28" s="348"/>
      <c r="J28" s="348"/>
      <c r="K28" s="348"/>
    </row>
  </sheetData>
  <mergeCells count="4">
    <mergeCell ref="A28:K28"/>
    <mergeCell ref="H23:K23"/>
    <mergeCell ref="A26:K26"/>
    <mergeCell ref="A27:K27"/>
  </mergeCells>
  <phoneticPr fontId="2"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65"/>
  <sheetViews>
    <sheetView zoomScale="85" zoomScaleNormal="85" zoomScaleSheetLayoutView="100" workbookViewId="0">
      <selection activeCell="E1" sqref="E1:H1"/>
    </sheetView>
  </sheetViews>
  <sheetFormatPr defaultColWidth="9" defaultRowHeight="15.5"/>
  <cols>
    <col min="1" max="1" width="14.81640625" style="3" customWidth="1"/>
    <col min="2" max="2" width="26.90625" style="3" customWidth="1"/>
    <col min="3" max="3" width="18.08984375" style="3" customWidth="1"/>
    <col min="4" max="4" width="12.90625" style="3" customWidth="1"/>
    <col min="5" max="5" width="16.81640625" style="3" customWidth="1"/>
    <col min="6" max="6" width="14.81640625" style="5" customWidth="1"/>
    <col min="7" max="7" width="24.08984375" style="3" customWidth="1"/>
    <col min="8" max="8" width="16" style="3" customWidth="1"/>
    <col min="9" max="9" width="12.1796875" style="3" customWidth="1"/>
    <col min="10" max="10" width="10.54296875" style="3" customWidth="1"/>
    <col min="11" max="11" width="17.36328125" style="3" customWidth="1"/>
    <col min="12" max="16384" width="9" style="3"/>
  </cols>
  <sheetData>
    <row r="1" spans="1:11" ht="16.5" customHeight="1">
      <c r="A1" s="3" t="s">
        <v>100</v>
      </c>
      <c r="D1" s="153" t="str">
        <f>創新或研究發展人員薪資!D1</f>
        <v xml:space="preserve">      年      月</v>
      </c>
      <c r="E1" s="380" t="s">
        <v>341</v>
      </c>
      <c r="F1" s="380"/>
      <c r="G1" s="380"/>
      <c r="H1" s="381"/>
    </row>
    <row r="2" spans="1:11" ht="16" thickBot="1">
      <c r="K2" s="105"/>
    </row>
    <row r="3" spans="1:11" ht="16.25" customHeight="1">
      <c r="A3" s="350" t="s">
        <v>271</v>
      </c>
      <c r="B3" s="351"/>
      <c r="C3" s="351"/>
      <c r="D3" s="351"/>
      <c r="E3" s="351"/>
      <c r="F3" s="351"/>
      <c r="G3" s="351"/>
      <c r="H3" s="351"/>
      <c r="I3" s="351"/>
      <c r="J3" s="351"/>
      <c r="K3" s="352"/>
    </row>
    <row r="4" spans="1:11" ht="42" customHeight="1" thickBot="1">
      <c r="A4" s="196" t="s">
        <v>274</v>
      </c>
      <c r="B4" s="15" t="s">
        <v>2</v>
      </c>
      <c r="C4" s="197" t="s">
        <v>238</v>
      </c>
      <c r="D4" s="198" t="s">
        <v>152</v>
      </c>
      <c r="E4" s="198" t="s">
        <v>146</v>
      </c>
      <c r="F4" s="198" t="s">
        <v>147</v>
      </c>
      <c r="G4" s="199" t="s">
        <v>148</v>
      </c>
      <c r="H4" s="199" t="s">
        <v>149</v>
      </c>
      <c r="I4" s="199" t="s">
        <v>275</v>
      </c>
      <c r="J4" s="200" t="s">
        <v>150</v>
      </c>
      <c r="K4" s="201" t="s">
        <v>151</v>
      </c>
    </row>
    <row r="5" spans="1:11" ht="16" thickTop="1">
      <c r="A5" s="237" t="s">
        <v>27</v>
      </c>
      <c r="B5" s="238" t="s">
        <v>272</v>
      </c>
      <c r="C5" s="239" t="s">
        <v>39</v>
      </c>
      <c r="D5" s="240"/>
      <c r="E5" s="241">
        <v>500000</v>
      </c>
      <c r="F5" s="240">
        <v>1</v>
      </c>
      <c r="G5" s="241">
        <v>360000</v>
      </c>
      <c r="H5" s="202">
        <f t="shared" ref="H5:H34" si="0">ROUND(G5/60,0)</f>
        <v>6000</v>
      </c>
      <c r="I5" s="242">
        <v>0.5</v>
      </c>
      <c r="J5" s="272">
        <f>1-I5</f>
        <v>0.5</v>
      </c>
      <c r="K5" s="203">
        <f t="shared" ref="K5:K34" si="1">ROUND(H5*J5,0)</f>
        <v>3000</v>
      </c>
    </row>
    <row r="6" spans="1:11">
      <c r="A6" s="237" t="s">
        <v>28</v>
      </c>
      <c r="B6" s="238" t="s">
        <v>272</v>
      </c>
      <c r="C6" s="239" t="s">
        <v>39</v>
      </c>
      <c r="D6" s="240"/>
      <c r="E6" s="241">
        <v>600000</v>
      </c>
      <c r="F6" s="240">
        <v>1</v>
      </c>
      <c r="G6" s="241">
        <v>450000</v>
      </c>
      <c r="H6" s="202">
        <f t="shared" si="0"/>
        <v>7500</v>
      </c>
      <c r="I6" s="242">
        <v>0.3</v>
      </c>
      <c r="J6" s="272">
        <f t="shared" ref="J6:J34" si="2">1-I6</f>
        <v>0.7</v>
      </c>
      <c r="K6" s="203">
        <f t="shared" si="1"/>
        <v>5250</v>
      </c>
    </row>
    <row r="7" spans="1:11">
      <c r="A7" s="237"/>
      <c r="B7" s="242"/>
      <c r="C7" s="239"/>
      <c r="D7" s="240"/>
      <c r="E7" s="241"/>
      <c r="F7" s="240"/>
      <c r="G7" s="241"/>
      <c r="H7" s="202">
        <f t="shared" si="0"/>
        <v>0</v>
      </c>
      <c r="I7" s="242"/>
      <c r="J7" s="272">
        <f t="shared" si="2"/>
        <v>1</v>
      </c>
      <c r="K7" s="203">
        <f t="shared" si="1"/>
        <v>0</v>
      </c>
    </row>
    <row r="8" spans="1:11">
      <c r="A8" s="237"/>
      <c r="B8" s="242"/>
      <c r="C8" s="239"/>
      <c r="D8" s="240"/>
      <c r="E8" s="241"/>
      <c r="F8" s="240"/>
      <c r="G8" s="241"/>
      <c r="H8" s="202">
        <f t="shared" si="0"/>
        <v>0</v>
      </c>
      <c r="I8" s="242"/>
      <c r="J8" s="272">
        <f t="shared" si="2"/>
        <v>1</v>
      </c>
      <c r="K8" s="203">
        <f t="shared" si="1"/>
        <v>0</v>
      </c>
    </row>
    <row r="9" spans="1:11">
      <c r="A9" s="237"/>
      <c r="B9" s="242"/>
      <c r="C9" s="239"/>
      <c r="D9" s="240"/>
      <c r="E9" s="241"/>
      <c r="F9" s="240"/>
      <c r="G9" s="241"/>
      <c r="H9" s="202">
        <f t="shared" si="0"/>
        <v>0</v>
      </c>
      <c r="I9" s="242"/>
      <c r="J9" s="272">
        <f t="shared" si="2"/>
        <v>1</v>
      </c>
      <c r="K9" s="203">
        <f t="shared" si="1"/>
        <v>0</v>
      </c>
    </row>
    <row r="10" spans="1:11">
      <c r="A10" s="237"/>
      <c r="B10" s="242"/>
      <c r="C10" s="239"/>
      <c r="D10" s="240"/>
      <c r="E10" s="241"/>
      <c r="F10" s="240"/>
      <c r="G10" s="241"/>
      <c r="H10" s="202">
        <f t="shared" si="0"/>
        <v>0</v>
      </c>
      <c r="I10" s="242"/>
      <c r="J10" s="272">
        <f t="shared" si="2"/>
        <v>1</v>
      </c>
      <c r="K10" s="203">
        <f t="shared" si="1"/>
        <v>0</v>
      </c>
    </row>
    <row r="11" spans="1:11">
      <c r="A11" s="237"/>
      <c r="B11" s="242"/>
      <c r="C11" s="239"/>
      <c r="D11" s="240"/>
      <c r="E11" s="241"/>
      <c r="F11" s="240"/>
      <c r="G11" s="241"/>
      <c r="H11" s="202">
        <f t="shared" si="0"/>
        <v>0</v>
      </c>
      <c r="I11" s="242"/>
      <c r="J11" s="272">
        <f t="shared" si="2"/>
        <v>1</v>
      </c>
      <c r="K11" s="203">
        <f t="shared" si="1"/>
        <v>0</v>
      </c>
    </row>
    <row r="12" spans="1:11" hidden="1">
      <c r="A12" s="237"/>
      <c r="B12" s="242"/>
      <c r="C12" s="239"/>
      <c r="D12" s="240"/>
      <c r="E12" s="241"/>
      <c r="F12" s="240"/>
      <c r="G12" s="241"/>
      <c r="H12" s="202">
        <f t="shared" si="0"/>
        <v>0</v>
      </c>
      <c r="I12" s="242"/>
      <c r="J12" s="272">
        <f t="shared" si="2"/>
        <v>1</v>
      </c>
      <c r="K12" s="203">
        <f t="shared" si="1"/>
        <v>0</v>
      </c>
    </row>
    <row r="13" spans="1:11" hidden="1">
      <c r="A13" s="237"/>
      <c r="B13" s="242"/>
      <c r="C13" s="239"/>
      <c r="D13" s="240"/>
      <c r="E13" s="241"/>
      <c r="F13" s="240"/>
      <c r="G13" s="241"/>
      <c r="H13" s="202">
        <f t="shared" si="0"/>
        <v>0</v>
      </c>
      <c r="I13" s="242"/>
      <c r="J13" s="272">
        <f t="shared" si="2"/>
        <v>1</v>
      </c>
      <c r="K13" s="203">
        <f t="shared" si="1"/>
        <v>0</v>
      </c>
    </row>
    <row r="14" spans="1:11" hidden="1">
      <c r="A14" s="237"/>
      <c r="B14" s="242"/>
      <c r="C14" s="239"/>
      <c r="D14" s="240"/>
      <c r="E14" s="241"/>
      <c r="F14" s="240"/>
      <c r="G14" s="241"/>
      <c r="H14" s="202">
        <f t="shared" si="0"/>
        <v>0</v>
      </c>
      <c r="I14" s="242"/>
      <c r="J14" s="272">
        <f t="shared" si="2"/>
        <v>1</v>
      </c>
      <c r="K14" s="203">
        <f t="shared" si="1"/>
        <v>0</v>
      </c>
    </row>
    <row r="15" spans="1:11" hidden="1">
      <c r="A15" s="237"/>
      <c r="B15" s="242"/>
      <c r="C15" s="239"/>
      <c r="D15" s="240"/>
      <c r="E15" s="241"/>
      <c r="F15" s="240"/>
      <c r="G15" s="241"/>
      <c r="H15" s="202">
        <f t="shared" si="0"/>
        <v>0</v>
      </c>
      <c r="I15" s="242"/>
      <c r="J15" s="272">
        <f t="shared" si="2"/>
        <v>1</v>
      </c>
      <c r="K15" s="203">
        <f t="shared" si="1"/>
        <v>0</v>
      </c>
    </row>
    <row r="16" spans="1:11" hidden="1">
      <c r="A16" s="237"/>
      <c r="B16" s="242"/>
      <c r="C16" s="239"/>
      <c r="D16" s="240"/>
      <c r="E16" s="241"/>
      <c r="F16" s="240"/>
      <c r="G16" s="241"/>
      <c r="H16" s="202">
        <f t="shared" si="0"/>
        <v>0</v>
      </c>
      <c r="I16" s="242"/>
      <c r="J16" s="272">
        <f t="shared" si="2"/>
        <v>1</v>
      </c>
      <c r="K16" s="203">
        <f t="shared" si="1"/>
        <v>0</v>
      </c>
    </row>
    <row r="17" spans="1:11" hidden="1">
      <c r="A17" s="237"/>
      <c r="B17" s="242"/>
      <c r="C17" s="239"/>
      <c r="D17" s="240"/>
      <c r="E17" s="241"/>
      <c r="F17" s="240"/>
      <c r="G17" s="241"/>
      <c r="H17" s="202">
        <f t="shared" si="0"/>
        <v>0</v>
      </c>
      <c r="I17" s="242"/>
      <c r="J17" s="272">
        <f t="shared" si="2"/>
        <v>1</v>
      </c>
      <c r="K17" s="203">
        <f t="shared" si="1"/>
        <v>0</v>
      </c>
    </row>
    <row r="18" spans="1:11" hidden="1">
      <c r="A18" s="237"/>
      <c r="B18" s="242"/>
      <c r="C18" s="239"/>
      <c r="D18" s="240"/>
      <c r="E18" s="241"/>
      <c r="F18" s="240"/>
      <c r="G18" s="241"/>
      <c r="H18" s="202">
        <f t="shared" si="0"/>
        <v>0</v>
      </c>
      <c r="I18" s="242"/>
      <c r="J18" s="272">
        <f t="shared" si="2"/>
        <v>1</v>
      </c>
      <c r="K18" s="203">
        <f t="shared" si="1"/>
        <v>0</v>
      </c>
    </row>
    <row r="19" spans="1:11" hidden="1">
      <c r="A19" s="237"/>
      <c r="B19" s="242"/>
      <c r="C19" s="239"/>
      <c r="D19" s="240"/>
      <c r="E19" s="241"/>
      <c r="F19" s="240"/>
      <c r="G19" s="241"/>
      <c r="H19" s="202">
        <f t="shared" si="0"/>
        <v>0</v>
      </c>
      <c r="I19" s="242"/>
      <c r="J19" s="272">
        <f t="shared" si="2"/>
        <v>1</v>
      </c>
      <c r="K19" s="203">
        <f t="shared" si="1"/>
        <v>0</v>
      </c>
    </row>
    <row r="20" spans="1:11" hidden="1">
      <c r="A20" s="237"/>
      <c r="B20" s="242"/>
      <c r="C20" s="239"/>
      <c r="D20" s="240"/>
      <c r="E20" s="241"/>
      <c r="F20" s="240"/>
      <c r="G20" s="241"/>
      <c r="H20" s="202">
        <f t="shared" si="0"/>
        <v>0</v>
      </c>
      <c r="I20" s="242"/>
      <c r="J20" s="272">
        <f t="shared" si="2"/>
        <v>1</v>
      </c>
      <c r="K20" s="203">
        <f t="shared" si="1"/>
        <v>0</v>
      </c>
    </row>
    <row r="21" spans="1:11" hidden="1">
      <c r="A21" s="237"/>
      <c r="B21" s="242"/>
      <c r="C21" s="239"/>
      <c r="D21" s="240"/>
      <c r="E21" s="241"/>
      <c r="F21" s="240"/>
      <c r="G21" s="241"/>
      <c r="H21" s="202">
        <f t="shared" si="0"/>
        <v>0</v>
      </c>
      <c r="I21" s="242"/>
      <c r="J21" s="272">
        <f t="shared" si="2"/>
        <v>1</v>
      </c>
      <c r="K21" s="203">
        <f t="shared" si="1"/>
        <v>0</v>
      </c>
    </row>
    <row r="22" spans="1:11" hidden="1">
      <c r="A22" s="237"/>
      <c r="B22" s="242"/>
      <c r="C22" s="239"/>
      <c r="D22" s="240"/>
      <c r="E22" s="241"/>
      <c r="F22" s="240"/>
      <c r="G22" s="241"/>
      <c r="H22" s="202">
        <f t="shared" si="0"/>
        <v>0</v>
      </c>
      <c r="I22" s="242"/>
      <c r="J22" s="272">
        <f t="shared" si="2"/>
        <v>1</v>
      </c>
      <c r="K22" s="203">
        <f t="shared" si="1"/>
        <v>0</v>
      </c>
    </row>
    <row r="23" spans="1:11" hidden="1">
      <c r="A23" s="237"/>
      <c r="B23" s="242"/>
      <c r="C23" s="239"/>
      <c r="D23" s="240"/>
      <c r="E23" s="241"/>
      <c r="F23" s="240"/>
      <c r="G23" s="241"/>
      <c r="H23" s="202">
        <f t="shared" si="0"/>
        <v>0</v>
      </c>
      <c r="I23" s="242"/>
      <c r="J23" s="272">
        <f t="shared" si="2"/>
        <v>1</v>
      </c>
      <c r="K23" s="203">
        <f t="shared" si="1"/>
        <v>0</v>
      </c>
    </row>
    <row r="24" spans="1:11" hidden="1">
      <c r="A24" s="237"/>
      <c r="B24" s="242"/>
      <c r="C24" s="239"/>
      <c r="D24" s="240"/>
      <c r="E24" s="241"/>
      <c r="F24" s="240"/>
      <c r="G24" s="241"/>
      <c r="H24" s="202">
        <f t="shared" si="0"/>
        <v>0</v>
      </c>
      <c r="I24" s="242"/>
      <c r="J24" s="272">
        <f t="shared" si="2"/>
        <v>1</v>
      </c>
      <c r="K24" s="203">
        <f t="shared" si="1"/>
        <v>0</v>
      </c>
    </row>
    <row r="25" spans="1:11" hidden="1">
      <c r="A25" s="237"/>
      <c r="B25" s="242"/>
      <c r="C25" s="239"/>
      <c r="D25" s="240"/>
      <c r="E25" s="241"/>
      <c r="F25" s="240"/>
      <c r="G25" s="241"/>
      <c r="H25" s="202">
        <f t="shared" si="0"/>
        <v>0</v>
      </c>
      <c r="I25" s="242"/>
      <c r="J25" s="272">
        <f t="shared" si="2"/>
        <v>1</v>
      </c>
      <c r="K25" s="203">
        <f t="shared" si="1"/>
        <v>0</v>
      </c>
    </row>
    <row r="26" spans="1:11" hidden="1">
      <c r="A26" s="237"/>
      <c r="B26" s="242"/>
      <c r="C26" s="239"/>
      <c r="D26" s="240"/>
      <c r="E26" s="241"/>
      <c r="F26" s="240"/>
      <c r="G26" s="241"/>
      <c r="H26" s="202">
        <f t="shared" si="0"/>
        <v>0</v>
      </c>
      <c r="I26" s="242"/>
      <c r="J26" s="272">
        <f t="shared" si="2"/>
        <v>1</v>
      </c>
      <c r="K26" s="203">
        <f t="shared" si="1"/>
        <v>0</v>
      </c>
    </row>
    <row r="27" spans="1:11" hidden="1">
      <c r="A27" s="237"/>
      <c r="B27" s="242"/>
      <c r="C27" s="239"/>
      <c r="D27" s="240"/>
      <c r="E27" s="241"/>
      <c r="F27" s="240"/>
      <c r="G27" s="241"/>
      <c r="H27" s="202">
        <f t="shared" si="0"/>
        <v>0</v>
      </c>
      <c r="I27" s="242"/>
      <c r="J27" s="272">
        <f t="shared" si="2"/>
        <v>1</v>
      </c>
      <c r="K27" s="203">
        <f t="shared" si="1"/>
        <v>0</v>
      </c>
    </row>
    <row r="28" spans="1:11" hidden="1">
      <c r="A28" s="237"/>
      <c r="B28" s="242"/>
      <c r="C28" s="239"/>
      <c r="D28" s="240"/>
      <c r="E28" s="241"/>
      <c r="F28" s="240"/>
      <c r="G28" s="241"/>
      <c r="H28" s="202">
        <f t="shared" si="0"/>
        <v>0</v>
      </c>
      <c r="I28" s="242"/>
      <c r="J28" s="272">
        <f t="shared" si="2"/>
        <v>1</v>
      </c>
      <c r="K28" s="203">
        <f t="shared" si="1"/>
        <v>0</v>
      </c>
    </row>
    <row r="29" spans="1:11" hidden="1">
      <c r="A29" s="237"/>
      <c r="B29" s="242"/>
      <c r="C29" s="239"/>
      <c r="D29" s="240"/>
      <c r="E29" s="241"/>
      <c r="F29" s="240"/>
      <c r="G29" s="241"/>
      <c r="H29" s="202">
        <f t="shared" si="0"/>
        <v>0</v>
      </c>
      <c r="I29" s="242"/>
      <c r="J29" s="272">
        <f t="shared" si="2"/>
        <v>1</v>
      </c>
      <c r="K29" s="203">
        <f t="shared" si="1"/>
        <v>0</v>
      </c>
    </row>
    <row r="30" spans="1:11" hidden="1">
      <c r="A30" s="237"/>
      <c r="B30" s="242"/>
      <c r="C30" s="239"/>
      <c r="D30" s="240"/>
      <c r="E30" s="241"/>
      <c r="F30" s="240"/>
      <c r="G30" s="241"/>
      <c r="H30" s="202">
        <f t="shared" si="0"/>
        <v>0</v>
      </c>
      <c r="I30" s="242"/>
      <c r="J30" s="272">
        <f t="shared" si="2"/>
        <v>1</v>
      </c>
      <c r="K30" s="203">
        <f t="shared" si="1"/>
        <v>0</v>
      </c>
    </row>
    <row r="31" spans="1:11" hidden="1">
      <c r="A31" s="237"/>
      <c r="B31" s="242"/>
      <c r="C31" s="239"/>
      <c r="D31" s="240"/>
      <c r="E31" s="241"/>
      <c r="F31" s="240"/>
      <c r="G31" s="241"/>
      <c r="H31" s="202">
        <f t="shared" si="0"/>
        <v>0</v>
      </c>
      <c r="I31" s="242"/>
      <c r="J31" s="272">
        <f t="shared" si="2"/>
        <v>1</v>
      </c>
      <c r="K31" s="203">
        <f t="shared" si="1"/>
        <v>0</v>
      </c>
    </row>
    <row r="32" spans="1:11" hidden="1">
      <c r="A32" s="243"/>
      <c r="B32" s="242"/>
      <c r="C32" s="239"/>
      <c r="D32" s="242"/>
      <c r="E32" s="241"/>
      <c r="F32" s="240"/>
      <c r="G32" s="242"/>
      <c r="H32" s="202">
        <f t="shared" si="0"/>
        <v>0</v>
      </c>
      <c r="I32" s="242"/>
      <c r="J32" s="272">
        <f t="shared" si="2"/>
        <v>1</v>
      </c>
      <c r="K32" s="203">
        <f t="shared" si="1"/>
        <v>0</v>
      </c>
    </row>
    <row r="33" spans="1:11" hidden="1">
      <c r="A33" s="244"/>
      <c r="B33" s="242"/>
      <c r="C33" s="239"/>
      <c r="D33" s="242"/>
      <c r="E33" s="242"/>
      <c r="F33" s="240"/>
      <c r="G33" s="242"/>
      <c r="H33" s="202">
        <f t="shared" si="0"/>
        <v>0</v>
      </c>
      <c r="I33" s="242"/>
      <c r="J33" s="272">
        <f t="shared" si="2"/>
        <v>1</v>
      </c>
      <c r="K33" s="203">
        <f t="shared" si="1"/>
        <v>0</v>
      </c>
    </row>
    <row r="34" spans="1:11" hidden="1">
      <c r="A34" s="245"/>
      <c r="B34" s="246"/>
      <c r="C34" s="239"/>
      <c r="D34" s="246"/>
      <c r="E34" s="246"/>
      <c r="F34" s="247"/>
      <c r="G34" s="246"/>
      <c r="H34" s="202">
        <f t="shared" si="0"/>
        <v>0</v>
      </c>
      <c r="I34" s="242"/>
      <c r="J34" s="272">
        <f t="shared" si="2"/>
        <v>1</v>
      </c>
      <c r="K34" s="203">
        <f t="shared" si="1"/>
        <v>0</v>
      </c>
    </row>
    <row r="35" spans="1:11" ht="16" thickBot="1">
      <c r="A35" s="116" t="s">
        <v>15</v>
      </c>
      <c r="B35" s="204"/>
      <c r="C35" s="204"/>
      <c r="D35" s="204"/>
      <c r="E35" s="192">
        <f>ROUND(SUM(E5:INDEX(E:E,ROW()-1)),0)</f>
        <v>1100000</v>
      </c>
      <c r="F35" s="193"/>
      <c r="G35" s="192">
        <f>ROUND(SUM(G5:INDEX(G:G,ROW()-1)),0)</f>
        <v>810000</v>
      </c>
      <c r="H35" s="192">
        <f>ROUND(SUM(H5:INDEX(H:H,ROW()-1)),0)</f>
        <v>13500</v>
      </c>
      <c r="I35" s="192"/>
      <c r="J35" s="205"/>
      <c r="K35" s="194">
        <f>ROUND(SUM(K5:INDEX(K:K,ROW()-1)),0)</f>
        <v>8250</v>
      </c>
    </row>
    <row r="36" spans="1:11" ht="16">
      <c r="A36" s="195" t="s">
        <v>269</v>
      </c>
      <c r="B36" s="130"/>
      <c r="C36" s="130"/>
      <c r="D36" s="130"/>
      <c r="E36" s="130"/>
      <c r="F36" s="107"/>
      <c r="G36" s="130"/>
      <c r="H36" s="130"/>
      <c r="I36" s="130"/>
      <c r="J36" s="130"/>
      <c r="K36" s="273"/>
    </row>
    <row r="37" spans="1:11" ht="39.5" thickBot="1">
      <c r="A37" s="196" t="s">
        <v>1</v>
      </c>
      <c r="B37" s="15" t="s">
        <v>2</v>
      </c>
      <c r="C37" s="197" t="s">
        <v>238</v>
      </c>
      <c r="D37" s="198" t="s">
        <v>25</v>
      </c>
      <c r="E37" s="198" t="s">
        <v>146</v>
      </c>
      <c r="F37" s="198" t="s">
        <v>147</v>
      </c>
      <c r="G37" s="199" t="s">
        <v>148</v>
      </c>
      <c r="H37" s="199" t="s">
        <v>149</v>
      </c>
      <c r="I37" s="199" t="s">
        <v>275</v>
      </c>
      <c r="J37" s="200" t="s">
        <v>150</v>
      </c>
      <c r="K37" s="201" t="s">
        <v>151</v>
      </c>
    </row>
    <row r="38" spans="1:11" ht="16" thickTop="1">
      <c r="A38" s="237" t="s">
        <v>27</v>
      </c>
      <c r="B38" s="238" t="s">
        <v>272</v>
      </c>
      <c r="C38" s="239" t="s">
        <v>39</v>
      </c>
      <c r="D38" s="240"/>
      <c r="E38" s="241">
        <v>500000</v>
      </c>
      <c r="F38" s="240">
        <v>1</v>
      </c>
      <c r="G38" s="241">
        <v>360000</v>
      </c>
      <c r="H38" s="202">
        <f>ROUND(G38/36,0)</f>
        <v>10000</v>
      </c>
      <c r="I38" s="242"/>
      <c r="J38" s="272">
        <f t="shared" ref="J38:J67" si="3">1-I38</f>
        <v>1</v>
      </c>
      <c r="K38" s="203">
        <f t="shared" ref="K38:K67" si="4">ROUND(H38*J38,0)</f>
        <v>10000</v>
      </c>
    </row>
    <row r="39" spans="1:11">
      <c r="A39" s="237" t="s">
        <v>28</v>
      </c>
      <c r="B39" s="238" t="s">
        <v>272</v>
      </c>
      <c r="C39" s="239" t="s">
        <v>39</v>
      </c>
      <c r="D39" s="240"/>
      <c r="E39" s="241">
        <v>600000</v>
      </c>
      <c r="F39" s="240">
        <v>1</v>
      </c>
      <c r="G39" s="241">
        <v>450000</v>
      </c>
      <c r="H39" s="202">
        <f t="shared" ref="H39:H66" si="5">ROUND(G39/36,0)</f>
        <v>12500</v>
      </c>
      <c r="I39" s="242"/>
      <c r="J39" s="272">
        <f t="shared" si="3"/>
        <v>1</v>
      </c>
      <c r="K39" s="203">
        <f t="shared" si="4"/>
        <v>12500</v>
      </c>
    </row>
    <row r="40" spans="1:11">
      <c r="A40" s="237"/>
      <c r="B40" s="238"/>
      <c r="C40" s="239"/>
      <c r="D40" s="240"/>
      <c r="E40" s="241"/>
      <c r="F40" s="240"/>
      <c r="G40" s="241"/>
      <c r="H40" s="202">
        <f t="shared" si="5"/>
        <v>0</v>
      </c>
      <c r="I40" s="242"/>
      <c r="J40" s="272">
        <f t="shared" si="3"/>
        <v>1</v>
      </c>
      <c r="K40" s="203">
        <f t="shared" si="4"/>
        <v>0</v>
      </c>
    </row>
    <row r="41" spans="1:11">
      <c r="A41" s="237"/>
      <c r="B41" s="242"/>
      <c r="C41" s="239"/>
      <c r="D41" s="240"/>
      <c r="E41" s="241"/>
      <c r="F41" s="240"/>
      <c r="G41" s="241"/>
      <c r="H41" s="202">
        <f t="shared" si="5"/>
        <v>0</v>
      </c>
      <c r="I41" s="242"/>
      <c r="J41" s="272">
        <f t="shared" si="3"/>
        <v>1</v>
      </c>
      <c r="K41" s="203">
        <f t="shared" si="4"/>
        <v>0</v>
      </c>
    </row>
    <row r="42" spans="1:11">
      <c r="A42" s="237"/>
      <c r="B42" s="242"/>
      <c r="C42" s="239"/>
      <c r="D42" s="240"/>
      <c r="E42" s="241"/>
      <c r="F42" s="240"/>
      <c r="G42" s="241"/>
      <c r="H42" s="202">
        <f t="shared" si="5"/>
        <v>0</v>
      </c>
      <c r="I42" s="242"/>
      <c r="J42" s="272">
        <f t="shared" si="3"/>
        <v>1</v>
      </c>
      <c r="K42" s="203">
        <f t="shared" si="4"/>
        <v>0</v>
      </c>
    </row>
    <row r="43" spans="1:11">
      <c r="A43" s="237"/>
      <c r="B43" s="242"/>
      <c r="C43" s="239"/>
      <c r="D43" s="240"/>
      <c r="E43" s="241"/>
      <c r="F43" s="240"/>
      <c r="G43" s="241"/>
      <c r="H43" s="202">
        <f t="shared" si="5"/>
        <v>0</v>
      </c>
      <c r="I43" s="242"/>
      <c r="J43" s="272">
        <f t="shared" si="3"/>
        <v>1</v>
      </c>
      <c r="K43" s="203">
        <f t="shared" si="4"/>
        <v>0</v>
      </c>
    </row>
    <row r="44" spans="1:11">
      <c r="A44" s="237"/>
      <c r="B44" s="242"/>
      <c r="C44" s="239"/>
      <c r="D44" s="240"/>
      <c r="E44" s="241"/>
      <c r="F44" s="240"/>
      <c r="G44" s="241"/>
      <c r="H44" s="202">
        <f t="shared" si="5"/>
        <v>0</v>
      </c>
      <c r="I44" s="242"/>
      <c r="J44" s="272">
        <f t="shared" si="3"/>
        <v>1</v>
      </c>
      <c r="K44" s="203">
        <f t="shared" si="4"/>
        <v>0</v>
      </c>
    </row>
    <row r="45" spans="1:11" hidden="1">
      <c r="A45" s="237"/>
      <c r="B45" s="242"/>
      <c r="C45" s="239"/>
      <c r="D45" s="240"/>
      <c r="E45" s="241"/>
      <c r="F45" s="240"/>
      <c r="G45" s="241"/>
      <c r="H45" s="202">
        <f t="shared" si="5"/>
        <v>0</v>
      </c>
      <c r="I45" s="242"/>
      <c r="J45" s="272">
        <f t="shared" si="3"/>
        <v>1</v>
      </c>
      <c r="K45" s="203">
        <f t="shared" si="4"/>
        <v>0</v>
      </c>
    </row>
    <row r="46" spans="1:11" hidden="1">
      <c r="A46" s="237"/>
      <c r="B46" s="242"/>
      <c r="C46" s="239"/>
      <c r="D46" s="240"/>
      <c r="E46" s="241"/>
      <c r="F46" s="240"/>
      <c r="G46" s="241"/>
      <c r="H46" s="202">
        <f t="shared" si="5"/>
        <v>0</v>
      </c>
      <c r="I46" s="242"/>
      <c r="J46" s="272">
        <f t="shared" si="3"/>
        <v>1</v>
      </c>
      <c r="K46" s="203">
        <f t="shared" si="4"/>
        <v>0</v>
      </c>
    </row>
    <row r="47" spans="1:11" hidden="1">
      <c r="A47" s="237"/>
      <c r="B47" s="242"/>
      <c r="C47" s="239"/>
      <c r="D47" s="240"/>
      <c r="E47" s="241"/>
      <c r="F47" s="240"/>
      <c r="G47" s="241"/>
      <c r="H47" s="202">
        <f t="shared" si="5"/>
        <v>0</v>
      </c>
      <c r="I47" s="242"/>
      <c r="J47" s="272">
        <f t="shared" si="3"/>
        <v>1</v>
      </c>
      <c r="K47" s="203">
        <f t="shared" si="4"/>
        <v>0</v>
      </c>
    </row>
    <row r="48" spans="1:11" hidden="1">
      <c r="A48" s="237"/>
      <c r="B48" s="242"/>
      <c r="C48" s="239"/>
      <c r="D48" s="240"/>
      <c r="E48" s="241"/>
      <c r="F48" s="240"/>
      <c r="G48" s="241"/>
      <c r="H48" s="202">
        <f t="shared" si="5"/>
        <v>0</v>
      </c>
      <c r="I48" s="242"/>
      <c r="J48" s="272">
        <f t="shared" si="3"/>
        <v>1</v>
      </c>
      <c r="K48" s="203">
        <f t="shared" si="4"/>
        <v>0</v>
      </c>
    </row>
    <row r="49" spans="1:11" hidden="1">
      <c r="A49" s="237"/>
      <c r="B49" s="242"/>
      <c r="C49" s="239"/>
      <c r="D49" s="240"/>
      <c r="E49" s="241"/>
      <c r="F49" s="240"/>
      <c r="G49" s="241"/>
      <c r="H49" s="202">
        <f t="shared" si="5"/>
        <v>0</v>
      </c>
      <c r="I49" s="242"/>
      <c r="J49" s="272">
        <f t="shared" si="3"/>
        <v>1</v>
      </c>
      <c r="K49" s="203">
        <f t="shared" si="4"/>
        <v>0</v>
      </c>
    </row>
    <row r="50" spans="1:11" hidden="1">
      <c r="A50" s="237"/>
      <c r="B50" s="242"/>
      <c r="C50" s="239"/>
      <c r="D50" s="240"/>
      <c r="E50" s="241"/>
      <c r="F50" s="240"/>
      <c r="G50" s="241"/>
      <c r="H50" s="202">
        <f t="shared" si="5"/>
        <v>0</v>
      </c>
      <c r="I50" s="242"/>
      <c r="J50" s="272">
        <f t="shared" si="3"/>
        <v>1</v>
      </c>
      <c r="K50" s="203">
        <f t="shared" si="4"/>
        <v>0</v>
      </c>
    </row>
    <row r="51" spans="1:11" hidden="1">
      <c r="A51" s="237"/>
      <c r="B51" s="242"/>
      <c r="C51" s="239"/>
      <c r="D51" s="240"/>
      <c r="E51" s="241"/>
      <c r="F51" s="240"/>
      <c r="G51" s="241"/>
      <c r="H51" s="202">
        <f t="shared" si="5"/>
        <v>0</v>
      </c>
      <c r="I51" s="242"/>
      <c r="J51" s="272">
        <f t="shared" si="3"/>
        <v>1</v>
      </c>
      <c r="K51" s="203">
        <f t="shared" si="4"/>
        <v>0</v>
      </c>
    </row>
    <row r="52" spans="1:11" hidden="1">
      <c r="A52" s="237"/>
      <c r="B52" s="242"/>
      <c r="C52" s="239"/>
      <c r="D52" s="240"/>
      <c r="E52" s="241"/>
      <c r="F52" s="240"/>
      <c r="G52" s="241"/>
      <c r="H52" s="202">
        <f t="shared" si="5"/>
        <v>0</v>
      </c>
      <c r="I52" s="242"/>
      <c r="J52" s="272">
        <f t="shared" si="3"/>
        <v>1</v>
      </c>
      <c r="K52" s="203">
        <f t="shared" si="4"/>
        <v>0</v>
      </c>
    </row>
    <row r="53" spans="1:11" hidden="1">
      <c r="A53" s="237"/>
      <c r="B53" s="242"/>
      <c r="C53" s="239"/>
      <c r="D53" s="240"/>
      <c r="E53" s="241"/>
      <c r="F53" s="240"/>
      <c r="G53" s="241"/>
      <c r="H53" s="202">
        <f t="shared" si="5"/>
        <v>0</v>
      </c>
      <c r="I53" s="242"/>
      <c r="J53" s="272">
        <f t="shared" si="3"/>
        <v>1</v>
      </c>
      <c r="K53" s="203">
        <f t="shared" si="4"/>
        <v>0</v>
      </c>
    </row>
    <row r="54" spans="1:11" hidden="1">
      <c r="A54" s="237"/>
      <c r="B54" s="242"/>
      <c r="C54" s="239"/>
      <c r="D54" s="240"/>
      <c r="E54" s="241"/>
      <c r="F54" s="240"/>
      <c r="G54" s="241"/>
      <c r="H54" s="202">
        <f t="shared" si="5"/>
        <v>0</v>
      </c>
      <c r="I54" s="242"/>
      <c r="J54" s="272">
        <f t="shared" si="3"/>
        <v>1</v>
      </c>
      <c r="K54" s="203">
        <f t="shared" si="4"/>
        <v>0</v>
      </c>
    </row>
    <row r="55" spans="1:11" hidden="1">
      <c r="A55" s="237"/>
      <c r="B55" s="242"/>
      <c r="C55" s="239"/>
      <c r="D55" s="240"/>
      <c r="E55" s="241"/>
      <c r="F55" s="240"/>
      <c r="G55" s="241"/>
      <c r="H55" s="202">
        <f t="shared" si="5"/>
        <v>0</v>
      </c>
      <c r="I55" s="242"/>
      <c r="J55" s="272">
        <f t="shared" si="3"/>
        <v>1</v>
      </c>
      <c r="K55" s="203">
        <f t="shared" si="4"/>
        <v>0</v>
      </c>
    </row>
    <row r="56" spans="1:11" hidden="1">
      <c r="A56" s="237"/>
      <c r="B56" s="242"/>
      <c r="C56" s="239"/>
      <c r="D56" s="240"/>
      <c r="E56" s="241"/>
      <c r="F56" s="240"/>
      <c r="G56" s="241"/>
      <c r="H56" s="202">
        <f t="shared" si="5"/>
        <v>0</v>
      </c>
      <c r="I56" s="242"/>
      <c r="J56" s="272">
        <f t="shared" si="3"/>
        <v>1</v>
      </c>
      <c r="K56" s="203">
        <f t="shared" si="4"/>
        <v>0</v>
      </c>
    </row>
    <row r="57" spans="1:11" hidden="1">
      <c r="A57" s="237"/>
      <c r="B57" s="242"/>
      <c r="C57" s="239"/>
      <c r="D57" s="240"/>
      <c r="E57" s="241"/>
      <c r="F57" s="240"/>
      <c r="G57" s="241"/>
      <c r="H57" s="202">
        <f t="shared" si="5"/>
        <v>0</v>
      </c>
      <c r="I57" s="242"/>
      <c r="J57" s="272">
        <f t="shared" si="3"/>
        <v>1</v>
      </c>
      <c r="K57" s="203">
        <f t="shared" si="4"/>
        <v>0</v>
      </c>
    </row>
    <row r="58" spans="1:11" hidden="1">
      <c r="A58" s="237"/>
      <c r="B58" s="242"/>
      <c r="C58" s="239"/>
      <c r="D58" s="240"/>
      <c r="E58" s="241"/>
      <c r="F58" s="240"/>
      <c r="G58" s="241"/>
      <c r="H58" s="202">
        <f t="shared" si="5"/>
        <v>0</v>
      </c>
      <c r="I58" s="242"/>
      <c r="J58" s="272">
        <f t="shared" si="3"/>
        <v>1</v>
      </c>
      <c r="K58" s="203">
        <f t="shared" si="4"/>
        <v>0</v>
      </c>
    </row>
    <row r="59" spans="1:11" hidden="1">
      <c r="A59" s="237"/>
      <c r="B59" s="242"/>
      <c r="C59" s="239"/>
      <c r="D59" s="240"/>
      <c r="E59" s="241"/>
      <c r="F59" s="240"/>
      <c r="G59" s="241"/>
      <c r="H59" s="202">
        <f t="shared" si="5"/>
        <v>0</v>
      </c>
      <c r="I59" s="242"/>
      <c r="J59" s="272">
        <f t="shared" si="3"/>
        <v>1</v>
      </c>
      <c r="K59" s="203">
        <f t="shared" si="4"/>
        <v>0</v>
      </c>
    </row>
    <row r="60" spans="1:11" hidden="1">
      <c r="A60" s="237"/>
      <c r="B60" s="242"/>
      <c r="C60" s="239"/>
      <c r="D60" s="240"/>
      <c r="E60" s="241"/>
      <c r="F60" s="240"/>
      <c r="G60" s="241"/>
      <c r="H60" s="202">
        <f t="shared" si="5"/>
        <v>0</v>
      </c>
      <c r="I60" s="242"/>
      <c r="J60" s="272">
        <f t="shared" si="3"/>
        <v>1</v>
      </c>
      <c r="K60" s="203">
        <f t="shared" si="4"/>
        <v>0</v>
      </c>
    </row>
    <row r="61" spans="1:11" hidden="1">
      <c r="A61" s="237"/>
      <c r="B61" s="242"/>
      <c r="C61" s="239"/>
      <c r="D61" s="240"/>
      <c r="E61" s="241"/>
      <c r="F61" s="240"/>
      <c r="G61" s="241"/>
      <c r="H61" s="202">
        <f t="shared" si="5"/>
        <v>0</v>
      </c>
      <c r="I61" s="242"/>
      <c r="J61" s="272">
        <f t="shared" si="3"/>
        <v>1</v>
      </c>
      <c r="K61" s="203">
        <f t="shared" si="4"/>
        <v>0</v>
      </c>
    </row>
    <row r="62" spans="1:11" hidden="1">
      <c r="A62" s="237"/>
      <c r="B62" s="242"/>
      <c r="C62" s="239"/>
      <c r="D62" s="240"/>
      <c r="E62" s="241"/>
      <c r="F62" s="240"/>
      <c r="G62" s="241"/>
      <c r="H62" s="202">
        <f t="shared" si="5"/>
        <v>0</v>
      </c>
      <c r="I62" s="242"/>
      <c r="J62" s="272">
        <f t="shared" si="3"/>
        <v>1</v>
      </c>
      <c r="K62" s="203">
        <f t="shared" si="4"/>
        <v>0</v>
      </c>
    </row>
    <row r="63" spans="1:11" hidden="1">
      <c r="A63" s="237"/>
      <c r="B63" s="242"/>
      <c r="C63" s="239"/>
      <c r="D63" s="240"/>
      <c r="E63" s="241"/>
      <c r="F63" s="240"/>
      <c r="G63" s="241"/>
      <c r="H63" s="202">
        <f t="shared" si="5"/>
        <v>0</v>
      </c>
      <c r="I63" s="242"/>
      <c r="J63" s="272">
        <f t="shared" si="3"/>
        <v>1</v>
      </c>
      <c r="K63" s="203">
        <f t="shared" si="4"/>
        <v>0</v>
      </c>
    </row>
    <row r="64" spans="1:11" hidden="1">
      <c r="A64" s="237"/>
      <c r="B64" s="242"/>
      <c r="C64" s="239"/>
      <c r="D64" s="240"/>
      <c r="E64" s="241"/>
      <c r="F64" s="240"/>
      <c r="G64" s="241"/>
      <c r="H64" s="202">
        <f t="shared" si="5"/>
        <v>0</v>
      </c>
      <c r="I64" s="242"/>
      <c r="J64" s="272">
        <f t="shared" si="3"/>
        <v>1</v>
      </c>
      <c r="K64" s="203">
        <f t="shared" si="4"/>
        <v>0</v>
      </c>
    </row>
    <row r="65" spans="1:11" hidden="1">
      <c r="A65" s="243"/>
      <c r="B65" s="242"/>
      <c r="C65" s="239"/>
      <c r="D65" s="242"/>
      <c r="E65" s="241"/>
      <c r="F65" s="240"/>
      <c r="G65" s="242"/>
      <c r="H65" s="202">
        <f t="shared" si="5"/>
        <v>0</v>
      </c>
      <c r="I65" s="242"/>
      <c r="J65" s="272">
        <f t="shared" si="3"/>
        <v>1</v>
      </c>
      <c r="K65" s="203">
        <f t="shared" si="4"/>
        <v>0</v>
      </c>
    </row>
    <row r="66" spans="1:11" hidden="1">
      <c r="A66" s="244"/>
      <c r="B66" s="242"/>
      <c r="C66" s="239"/>
      <c r="D66" s="242"/>
      <c r="E66" s="242"/>
      <c r="F66" s="240"/>
      <c r="G66" s="242"/>
      <c r="H66" s="202">
        <f t="shared" si="5"/>
        <v>0</v>
      </c>
      <c r="I66" s="242"/>
      <c r="J66" s="272">
        <f t="shared" si="3"/>
        <v>1</v>
      </c>
      <c r="K66" s="203">
        <f t="shared" si="4"/>
        <v>0</v>
      </c>
    </row>
    <row r="67" spans="1:11" hidden="1">
      <c r="A67" s="245"/>
      <c r="B67" s="246"/>
      <c r="C67" s="239"/>
      <c r="D67" s="246"/>
      <c r="E67" s="246"/>
      <c r="F67" s="247"/>
      <c r="G67" s="246"/>
      <c r="H67" s="202">
        <f t="shared" ref="H67" si="6">ROUND(G67/36,0)</f>
        <v>0</v>
      </c>
      <c r="I67" s="242"/>
      <c r="J67" s="272">
        <f t="shared" si="3"/>
        <v>1</v>
      </c>
      <c r="K67" s="203">
        <f t="shared" si="4"/>
        <v>0</v>
      </c>
    </row>
    <row r="68" spans="1:11" ht="16" thickBot="1">
      <c r="A68" s="116" t="s">
        <v>15</v>
      </c>
      <c r="B68" s="204"/>
      <c r="C68" s="204"/>
      <c r="D68" s="204"/>
      <c r="E68" s="192">
        <f>ROUND(SUM(E38:INDEX(E:E,ROW()-1)),0)</f>
        <v>1100000</v>
      </c>
      <c r="F68" s="193"/>
      <c r="G68" s="192">
        <f>ROUND(SUM(G38:INDEX(G:G,ROW()-1)),0)</f>
        <v>810000</v>
      </c>
      <c r="H68" s="192">
        <f>ROUND(SUM(H38:INDEX(H:H,ROW()-1)),0)</f>
        <v>22500</v>
      </c>
      <c r="I68" s="192"/>
      <c r="J68" s="205"/>
      <c r="K68" s="194">
        <f>ROUND(SUM(K38:INDEX(K:K,ROW()-1)),0)</f>
        <v>22500</v>
      </c>
    </row>
    <row r="69" spans="1:11" ht="16">
      <c r="A69" s="195" t="s">
        <v>270</v>
      </c>
      <c r="B69" s="130"/>
      <c r="C69" s="130"/>
      <c r="D69" s="130"/>
      <c r="E69" s="130"/>
      <c r="F69" s="107"/>
      <c r="G69" s="130"/>
      <c r="H69" s="130"/>
      <c r="I69" s="130"/>
      <c r="J69" s="130"/>
      <c r="K69" s="273"/>
    </row>
    <row r="70" spans="1:11" ht="39.5" thickBot="1">
      <c r="A70" s="196" t="s">
        <v>1</v>
      </c>
      <c r="B70" s="15" t="s">
        <v>2</v>
      </c>
      <c r="C70" s="198" t="s">
        <v>238</v>
      </c>
      <c r="D70" s="198" t="s">
        <v>152</v>
      </c>
      <c r="E70" s="198" t="s">
        <v>146</v>
      </c>
      <c r="F70" s="198" t="s">
        <v>147</v>
      </c>
      <c r="G70" s="198" t="s">
        <v>146</v>
      </c>
      <c r="H70" s="199" t="s">
        <v>149</v>
      </c>
      <c r="I70" s="199" t="s">
        <v>275</v>
      </c>
      <c r="J70" s="199" t="s">
        <v>150</v>
      </c>
      <c r="K70" s="201" t="s">
        <v>151</v>
      </c>
    </row>
    <row r="71" spans="1:11" ht="16" thickTop="1">
      <c r="A71" s="237" t="s">
        <v>30</v>
      </c>
      <c r="B71" s="238" t="s">
        <v>272</v>
      </c>
      <c r="C71" s="238"/>
      <c r="D71" s="240"/>
      <c r="E71" s="241">
        <v>360000</v>
      </c>
      <c r="F71" s="240">
        <v>1</v>
      </c>
      <c r="G71" s="206">
        <f>E71</f>
        <v>360000</v>
      </c>
      <c r="H71" s="202">
        <f>ROUND(G71/60,0)</f>
        <v>6000</v>
      </c>
      <c r="I71" s="242">
        <v>0.3</v>
      </c>
      <c r="J71" s="272">
        <f t="shared" ref="J71:J97" si="7">1-I71</f>
        <v>0.7</v>
      </c>
      <c r="K71" s="203">
        <f>ROUND(H71*J71,0)</f>
        <v>4200</v>
      </c>
    </row>
    <row r="72" spans="1:11">
      <c r="A72" s="237" t="s">
        <v>31</v>
      </c>
      <c r="B72" s="242" t="s">
        <v>29</v>
      </c>
      <c r="C72" s="242"/>
      <c r="D72" s="240"/>
      <c r="E72" s="241">
        <v>660000</v>
      </c>
      <c r="F72" s="240">
        <v>1</v>
      </c>
      <c r="G72" s="206">
        <f>E72</f>
        <v>660000</v>
      </c>
      <c r="H72" s="202">
        <f>ROUND(G72/60,0)</f>
        <v>11000</v>
      </c>
      <c r="I72" s="242">
        <v>0.7</v>
      </c>
      <c r="J72" s="272">
        <f t="shared" si="7"/>
        <v>0.30000000000000004</v>
      </c>
      <c r="K72" s="203">
        <f>ROUND(H72*J72,0)</f>
        <v>3300</v>
      </c>
    </row>
    <row r="73" spans="1:11">
      <c r="A73" s="237" t="s">
        <v>32</v>
      </c>
      <c r="B73" s="242" t="s">
        <v>33</v>
      </c>
      <c r="C73" s="242"/>
      <c r="D73" s="240"/>
      <c r="E73" s="241">
        <v>540000</v>
      </c>
      <c r="F73" s="240">
        <v>1</v>
      </c>
      <c r="G73" s="206">
        <f>E73</f>
        <v>540000</v>
      </c>
      <c r="H73" s="202">
        <f>ROUND(G73/60,0)</f>
        <v>9000</v>
      </c>
      <c r="I73" s="242"/>
      <c r="J73" s="272">
        <f t="shared" si="7"/>
        <v>1</v>
      </c>
      <c r="K73" s="203">
        <f>ROUND(H73*J73,0)</f>
        <v>9000</v>
      </c>
    </row>
    <row r="74" spans="1:11">
      <c r="A74" s="237"/>
      <c r="B74" s="242"/>
      <c r="C74" s="242"/>
      <c r="D74" s="240"/>
      <c r="E74" s="241"/>
      <c r="F74" s="240"/>
      <c r="G74" s="206">
        <f t="shared" ref="G74:G97" si="8">E74</f>
        <v>0</v>
      </c>
      <c r="H74" s="202">
        <f t="shared" ref="H74:H97" si="9">ROUND(G74/60,0)</f>
        <v>0</v>
      </c>
      <c r="I74" s="242"/>
      <c r="J74" s="272">
        <f t="shared" si="7"/>
        <v>1</v>
      </c>
      <c r="K74" s="203">
        <f t="shared" ref="K74:K97" si="10">ROUND(H74*J74,0)</f>
        <v>0</v>
      </c>
    </row>
    <row r="75" spans="1:11" hidden="1">
      <c r="A75" s="237"/>
      <c r="B75" s="242"/>
      <c r="C75" s="242"/>
      <c r="D75" s="240"/>
      <c r="E75" s="241"/>
      <c r="F75" s="240"/>
      <c r="G75" s="206">
        <f t="shared" si="8"/>
        <v>0</v>
      </c>
      <c r="H75" s="202">
        <f t="shared" si="9"/>
        <v>0</v>
      </c>
      <c r="I75" s="242"/>
      <c r="J75" s="272">
        <f t="shared" si="7"/>
        <v>1</v>
      </c>
      <c r="K75" s="203">
        <f t="shared" si="10"/>
        <v>0</v>
      </c>
    </row>
    <row r="76" spans="1:11" hidden="1">
      <c r="A76" s="237"/>
      <c r="B76" s="242"/>
      <c r="C76" s="242"/>
      <c r="D76" s="240"/>
      <c r="E76" s="241"/>
      <c r="F76" s="240"/>
      <c r="G76" s="206">
        <f t="shared" si="8"/>
        <v>0</v>
      </c>
      <c r="H76" s="202">
        <f t="shared" si="9"/>
        <v>0</v>
      </c>
      <c r="I76" s="242"/>
      <c r="J76" s="272">
        <f t="shared" si="7"/>
        <v>1</v>
      </c>
      <c r="K76" s="203">
        <f t="shared" si="10"/>
        <v>0</v>
      </c>
    </row>
    <row r="77" spans="1:11" hidden="1">
      <c r="A77" s="237"/>
      <c r="B77" s="242"/>
      <c r="C77" s="242"/>
      <c r="D77" s="240"/>
      <c r="E77" s="241"/>
      <c r="F77" s="240"/>
      <c r="G77" s="206">
        <f t="shared" si="8"/>
        <v>0</v>
      </c>
      <c r="H77" s="202">
        <f t="shared" si="9"/>
        <v>0</v>
      </c>
      <c r="I77" s="242"/>
      <c r="J77" s="272">
        <f t="shared" si="7"/>
        <v>1</v>
      </c>
      <c r="K77" s="203">
        <f t="shared" si="10"/>
        <v>0</v>
      </c>
    </row>
    <row r="78" spans="1:11" hidden="1">
      <c r="A78" s="237"/>
      <c r="B78" s="242"/>
      <c r="C78" s="242"/>
      <c r="D78" s="240"/>
      <c r="E78" s="241"/>
      <c r="F78" s="240"/>
      <c r="G78" s="206">
        <f t="shared" si="8"/>
        <v>0</v>
      </c>
      <c r="H78" s="202">
        <f t="shared" si="9"/>
        <v>0</v>
      </c>
      <c r="I78" s="242"/>
      <c r="J78" s="272">
        <f t="shared" si="7"/>
        <v>1</v>
      </c>
      <c r="K78" s="203">
        <f t="shared" si="10"/>
        <v>0</v>
      </c>
    </row>
    <row r="79" spans="1:11">
      <c r="A79" s="237"/>
      <c r="B79" s="242"/>
      <c r="C79" s="242"/>
      <c r="D79" s="240"/>
      <c r="E79" s="241"/>
      <c r="F79" s="240"/>
      <c r="G79" s="206">
        <f t="shared" si="8"/>
        <v>0</v>
      </c>
      <c r="H79" s="202">
        <f t="shared" si="9"/>
        <v>0</v>
      </c>
      <c r="I79" s="242"/>
      <c r="J79" s="272">
        <f t="shared" si="7"/>
        <v>1</v>
      </c>
      <c r="K79" s="203">
        <f t="shared" si="10"/>
        <v>0</v>
      </c>
    </row>
    <row r="80" spans="1:11">
      <c r="A80" s="237"/>
      <c r="B80" s="242"/>
      <c r="C80" s="242"/>
      <c r="D80" s="240"/>
      <c r="E80" s="241"/>
      <c r="F80" s="240"/>
      <c r="G80" s="206">
        <f t="shared" si="8"/>
        <v>0</v>
      </c>
      <c r="H80" s="202">
        <f t="shared" si="9"/>
        <v>0</v>
      </c>
      <c r="I80" s="242"/>
      <c r="J80" s="272">
        <f t="shared" si="7"/>
        <v>1</v>
      </c>
      <c r="K80" s="203">
        <f t="shared" si="10"/>
        <v>0</v>
      </c>
    </row>
    <row r="81" spans="1:11" hidden="1">
      <c r="A81" s="237"/>
      <c r="B81" s="242"/>
      <c r="C81" s="242"/>
      <c r="D81" s="240"/>
      <c r="E81" s="241"/>
      <c r="F81" s="240"/>
      <c r="G81" s="206">
        <f t="shared" si="8"/>
        <v>0</v>
      </c>
      <c r="H81" s="202">
        <f t="shared" si="9"/>
        <v>0</v>
      </c>
      <c r="I81" s="242"/>
      <c r="J81" s="272">
        <f t="shared" si="7"/>
        <v>1</v>
      </c>
      <c r="K81" s="203">
        <f t="shared" si="10"/>
        <v>0</v>
      </c>
    </row>
    <row r="82" spans="1:11" hidden="1">
      <c r="A82" s="237"/>
      <c r="B82" s="242"/>
      <c r="C82" s="242"/>
      <c r="D82" s="240"/>
      <c r="E82" s="241"/>
      <c r="F82" s="240"/>
      <c r="G82" s="206">
        <f t="shared" si="8"/>
        <v>0</v>
      </c>
      <c r="H82" s="202">
        <f t="shared" si="9"/>
        <v>0</v>
      </c>
      <c r="I82" s="242"/>
      <c r="J82" s="272">
        <f t="shared" si="7"/>
        <v>1</v>
      </c>
      <c r="K82" s="203">
        <f t="shared" si="10"/>
        <v>0</v>
      </c>
    </row>
    <row r="83" spans="1:11" hidden="1">
      <c r="A83" s="237"/>
      <c r="B83" s="242"/>
      <c r="C83" s="242"/>
      <c r="D83" s="240"/>
      <c r="E83" s="241"/>
      <c r="F83" s="240"/>
      <c r="G83" s="206">
        <f t="shared" si="8"/>
        <v>0</v>
      </c>
      <c r="H83" s="202">
        <f t="shared" si="9"/>
        <v>0</v>
      </c>
      <c r="I83" s="242"/>
      <c r="J83" s="272">
        <f t="shared" si="7"/>
        <v>1</v>
      </c>
      <c r="K83" s="203">
        <f t="shared" si="10"/>
        <v>0</v>
      </c>
    </row>
    <row r="84" spans="1:11" hidden="1">
      <c r="A84" s="237"/>
      <c r="B84" s="242"/>
      <c r="C84" s="242"/>
      <c r="D84" s="240"/>
      <c r="E84" s="241"/>
      <c r="F84" s="240"/>
      <c r="G84" s="206">
        <f t="shared" si="8"/>
        <v>0</v>
      </c>
      <c r="H84" s="202">
        <f t="shared" si="9"/>
        <v>0</v>
      </c>
      <c r="I84" s="242"/>
      <c r="J84" s="272">
        <f t="shared" si="7"/>
        <v>1</v>
      </c>
      <c r="K84" s="203">
        <f t="shared" si="10"/>
        <v>0</v>
      </c>
    </row>
    <row r="85" spans="1:11" hidden="1">
      <c r="A85" s="237"/>
      <c r="B85" s="242"/>
      <c r="C85" s="242"/>
      <c r="D85" s="240"/>
      <c r="E85" s="241"/>
      <c r="F85" s="240"/>
      <c r="G85" s="206">
        <f t="shared" si="8"/>
        <v>0</v>
      </c>
      <c r="H85" s="202">
        <f t="shared" si="9"/>
        <v>0</v>
      </c>
      <c r="I85" s="242"/>
      <c r="J85" s="272">
        <f t="shared" si="7"/>
        <v>1</v>
      </c>
      <c r="K85" s="203">
        <f t="shared" si="10"/>
        <v>0</v>
      </c>
    </row>
    <row r="86" spans="1:11" hidden="1">
      <c r="A86" s="237"/>
      <c r="B86" s="242"/>
      <c r="C86" s="242"/>
      <c r="D86" s="240"/>
      <c r="E86" s="241"/>
      <c r="F86" s="240"/>
      <c r="G86" s="206">
        <f t="shared" si="8"/>
        <v>0</v>
      </c>
      <c r="H86" s="202">
        <f t="shared" si="9"/>
        <v>0</v>
      </c>
      <c r="I86" s="242"/>
      <c r="J86" s="272">
        <f t="shared" si="7"/>
        <v>1</v>
      </c>
      <c r="K86" s="203">
        <f t="shared" si="10"/>
        <v>0</v>
      </c>
    </row>
    <row r="87" spans="1:11" hidden="1">
      <c r="A87" s="237"/>
      <c r="B87" s="242"/>
      <c r="C87" s="242"/>
      <c r="D87" s="240"/>
      <c r="E87" s="241"/>
      <c r="F87" s="240"/>
      <c r="G87" s="206">
        <f t="shared" si="8"/>
        <v>0</v>
      </c>
      <c r="H87" s="202">
        <f t="shared" si="9"/>
        <v>0</v>
      </c>
      <c r="I87" s="242"/>
      <c r="J87" s="272">
        <f t="shared" si="7"/>
        <v>1</v>
      </c>
      <c r="K87" s="203">
        <f t="shared" si="10"/>
        <v>0</v>
      </c>
    </row>
    <row r="88" spans="1:11" hidden="1">
      <c r="A88" s="237"/>
      <c r="B88" s="242"/>
      <c r="C88" s="242"/>
      <c r="D88" s="240"/>
      <c r="E88" s="241"/>
      <c r="F88" s="240"/>
      <c r="G88" s="206">
        <f t="shared" si="8"/>
        <v>0</v>
      </c>
      <c r="H88" s="202">
        <f t="shared" si="9"/>
        <v>0</v>
      </c>
      <c r="I88" s="242"/>
      <c r="J88" s="272">
        <f t="shared" si="7"/>
        <v>1</v>
      </c>
      <c r="K88" s="203">
        <f t="shared" si="10"/>
        <v>0</v>
      </c>
    </row>
    <row r="89" spans="1:11" hidden="1">
      <c r="A89" s="237"/>
      <c r="B89" s="242"/>
      <c r="C89" s="242"/>
      <c r="D89" s="240"/>
      <c r="E89" s="241"/>
      <c r="F89" s="240"/>
      <c r="G89" s="206">
        <f t="shared" si="8"/>
        <v>0</v>
      </c>
      <c r="H89" s="202">
        <f t="shared" si="9"/>
        <v>0</v>
      </c>
      <c r="I89" s="242"/>
      <c r="J89" s="272">
        <f t="shared" si="7"/>
        <v>1</v>
      </c>
      <c r="K89" s="203">
        <f t="shared" si="10"/>
        <v>0</v>
      </c>
    </row>
    <row r="90" spans="1:11" hidden="1">
      <c r="A90" s="237"/>
      <c r="B90" s="242"/>
      <c r="C90" s="242"/>
      <c r="D90" s="240"/>
      <c r="E90" s="241"/>
      <c r="F90" s="240"/>
      <c r="G90" s="206">
        <f t="shared" si="8"/>
        <v>0</v>
      </c>
      <c r="H90" s="202">
        <f t="shared" si="9"/>
        <v>0</v>
      </c>
      <c r="I90" s="242"/>
      <c r="J90" s="272">
        <f t="shared" si="7"/>
        <v>1</v>
      </c>
      <c r="K90" s="203">
        <f t="shared" si="10"/>
        <v>0</v>
      </c>
    </row>
    <row r="91" spans="1:11" hidden="1">
      <c r="A91" s="237"/>
      <c r="B91" s="242"/>
      <c r="C91" s="242"/>
      <c r="D91" s="240"/>
      <c r="E91" s="241"/>
      <c r="F91" s="240"/>
      <c r="G91" s="206">
        <f t="shared" si="8"/>
        <v>0</v>
      </c>
      <c r="H91" s="202">
        <f t="shared" si="9"/>
        <v>0</v>
      </c>
      <c r="I91" s="242"/>
      <c r="J91" s="272">
        <f t="shared" si="7"/>
        <v>1</v>
      </c>
      <c r="K91" s="203">
        <f t="shared" si="10"/>
        <v>0</v>
      </c>
    </row>
    <row r="92" spans="1:11" hidden="1">
      <c r="A92" s="237"/>
      <c r="B92" s="242"/>
      <c r="C92" s="242"/>
      <c r="D92" s="240"/>
      <c r="E92" s="241"/>
      <c r="F92" s="240"/>
      <c r="G92" s="206">
        <f t="shared" si="8"/>
        <v>0</v>
      </c>
      <c r="H92" s="202">
        <f t="shared" si="9"/>
        <v>0</v>
      </c>
      <c r="I92" s="242"/>
      <c r="J92" s="272">
        <f t="shared" si="7"/>
        <v>1</v>
      </c>
      <c r="K92" s="203">
        <f t="shared" si="10"/>
        <v>0</v>
      </c>
    </row>
    <row r="93" spans="1:11" hidden="1">
      <c r="A93" s="237"/>
      <c r="B93" s="242"/>
      <c r="C93" s="242"/>
      <c r="D93" s="240"/>
      <c r="E93" s="241"/>
      <c r="F93" s="240"/>
      <c r="G93" s="206">
        <f t="shared" si="8"/>
        <v>0</v>
      </c>
      <c r="H93" s="202">
        <f t="shared" si="9"/>
        <v>0</v>
      </c>
      <c r="I93" s="242"/>
      <c r="J93" s="272">
        <f t="shared" si="7"/>
        <v>1</v>
      </c>
      <c r="K93" s="203">
        <f t="shared" si="10"/>
        <v>0</v>
      </c>
    </row>
    <row r="94" spans="1:11" hidden="1">
      <c r="A94" s="237"/>
      <c r="B94" s="242"/>
      <c r="C94" s="242"/>
      <c r="D94" s="240"/>
      <c r="E94" s="241"/>
      <c r="F94" s="240"/>
      <c r="G94" s="206">
        <f t="shared" si="8"/>
        <v>0</v>
      </c>
      <c r="H94" s="202">
        <f t="shared" si="9"/>
        <v>0</v>
      </c>
      <c r="I94" s="242"/>
      <c r="J94" s="272">
        <f t="shared" si="7"/>
        <v>1</v>
      </c>
      <c r="K94" s="203">
        <f t="shared" si="10"/>
        <v>0</v>
      </c>
    </row>
    <row r="95" spans="1:11" hidden="1">
      <c r="A95" s="237"/>
      <c r="B95" s="242"/>
      <c r="C95" s="242"/>
      <c r="D95" s="240"/>
      <c r="E95" s="241"/>
      <c r="F95" s="240"/>
      <c r="G95" s="206">
        <f t="shared" si="8"/>
        <v>0</v>
      </c>
      <c r="H95" s="202">
        <f t="shared" si="9"/>
        <v>0</v>
      </c>
      <c r="I95" s="242"/>
      <c r="J95" s="272">
        <f t="shared" si="7"/>
        <v>1</v>
      </c>
      <c r="K95" s="203">
        <f t="shared" si="10"/>
        <v>0</v>
      </c>
    </row>
    <row r="96" spans="1:11" hidden="1">
      <c r="A96" s="248"/>
      <c r="B96" s="242"/>
      <c r="C96" s="242"/>
      <c r="D96" s="242"/>
      <c r="E96" s="242"/>
      <c r="F96" s="240"/>
      <c r="G96" s="206">
        <f t="shared" si="8"/>
        <v>0</v>
      </c>
      <c r="H96" s="202">
        <f t="shared" si="9"/>
        <v>0</v>
      </c>
      <c r="I96" s="242"/>
      <c r="J96" s="272">
        <f t="shared" si="7"/>
        <v>1</v>
      </c>
      <c r="K96" s="203">
        <f t="shared" si="10"/>
        <v>0</v>
      </c>
    </row>
    <row r="97" spans="1:11" hidden="1">
      <c r="A97" s="245"/>
      <c r="B97" s="246"/>
      <c r="C97" s="246"/>
      <c r="D97" s="246"/>
      <c r="E97" s="246"/>
      <c r="F97" s="247"/>
      <c r="G97" s="206">
        <f t="shared" si="8"/>
        <v>0</v>
      </c>
      <c r="H97" s="202">
        <f t="shared" si="9"/>
        <v>0</v>
      </c>
      <c r="I97" s="242"/>
      <c r="J97" s="272">
        <f t="shared" si="7"/>
        <v>1</v>
      </c>
      <c r="K97" s="203">
        <f t="shared" si="10"/>
        <v>0</v>
      </c>
    </row>
    <row r="98" spans="1:11" ht="21.65" customHeight="1" thickBot="1">
      <c r="A98" s="116" t="s">
        <v>15</v>
      </c>
      <c r="B98" s="204"/>
      <c r="C98" s="204"/>
      <c r="D98" s="204"/>
      <c r="E98" s="192">
        <f>ROUND(SUM(E71:INDEX(E:E,ROW()-1)),0)</f>
        <v>1560000</v>
      </c>
      <c r="F98" s="193"/>
      <c r="G98" s="192">
        <f>ROUND(SUM(G71:INDEX(G:G,ROW()-1)),0)</f>
        <v>1560000</v>
      </c>
      <c r="H98" s="192">
        <f>ROUND(SUM(H71:INDEX(H:H,ROW()-1)),0)</f>
        <v>26000</v>
      </c>
      <c r="I98" s="192"/>
      <c r="J98" s="205"/>
      <c r="K98" s="194">
        <f>ROUND(SUM(K71:INDEX(K:K,ROW()-1)),0)</f>
        <v>16500</v>
      </c>
    </row>
    <row r="99" spans="1:11" ht="21.65" customHeight="1">
      <c r="A99" s="195" t="s">
        <v>273</v>
      </c>
      <c r="B99" s="130"/>
      <c r="C99" s="130"/>
      <c r="D99" s="130"/>
      <c r="E99" s="130"/>
      <c r="F99" s="107"/>
      <c r="G99" s="130"/>
      <c r="H99" s="130"/>
      <c r="I99" s="130"/>
      <c r="J99" s="130"/>
      <c r="K99" s="273"/>
    </row>
    <row r="100" spans="1:11" ht="37.25" customHeight="1" thickBot="1">
      <c r="A100" s="196" t="s">
        <v>1</v>
      </c>
      <c r="B100" s="15" t="s">
        <v>2</v>
      </c>
      <c r="C100" s="198" t="s">
        <v>238</v>
      </c>
      <c r="D100" s="198" t="s">
        <v>25</v>
      </c>
      <c r="E100" s="198" t="s">
        <v>146</v>
      </c>
      <c r="F100" s="198" t="s">
        <v>147</v>
      </c>
      <c r="G100" s="198" t="s">
        <v>146</v>
      </c>
      <c r="H100" s="199" t="s">
        <v>149</v>
      </c>
      <c r="I100" s="199" t="s">
        <v>275</v>
      </c>
      <c r="J100" s="199" t="s">
        <v>150</v>
      </c>
      <c r="K100" s="201" t="s">
        <v>151</v>
      </c>
    </row>
    <row r="101" spans="1:11" ht="21.65" customHeight="1" thickTop="1">
      <c r="A101" s="237" t="s">
        <v>30</v>
      </c>
      <c r="B101" s="238" t="s">
        <v>272</v>
      </c>
      <c r="C101" s="238"/>
      <c r="D101" s="240"/>
      <c r="E101" s="241">
        <v>360000</v>
      </c>
      <c r="F101" s="240">
        <v>1</v>
      </c>
      <c r="G101" s="206">
        <f>E101</f>
        <v>360000</v>
      </c>
      <c r="H101" s="202">
        <f>ROUND(G101/36,0)</f>
        <v>10000</v>
      </c>
      <c r="I101" s="242">
        <v>0.3</v>
      </c>
      <c r="J101" s="272">
        <f t="shared" ref="J101:J127" si="11">1-I101</f>
        <v>0.7</v>
      </c>
      <c r="K101" s="203">
        <f>ROUND(H101*J101,0)</f>
        <v>7000</v>
      </c>
    </row>
    <row r="102" spans="1:11" ht="21.65" customHeight="1">
      <c r="A102" s="237" t="s">
        <v>31</v>
      </c>
      <c r="B102" s="242" t="s">
        <v>29</v>
      </c>
      <c r="C102" s="242"/>
      <c r="D102" s="240"/>
      <c r="E102" s="241">
        <v>660000</v>
      </c>
      <c r="F102" s="240">
        <v>1</v>
      </c>
      <c r="G102" s="206">
        <f>E102</f>
        <v>660000</v>
      </c>
      <c r="H102" s="202">
        <f t="shared" ref="H102:H127" si="12">ROUND(G102/36,0)</f>
        <v>18333</v>
      </c>
      <c r="I102" s="242">
        <v>0.7</v>
      </c>
      <c r="J102" s="272">
        <f t="shared" si="11"/>
        <v>0.30000000000000004</v>
      </c>
      <c r="K102" s="203">
        <f>ROUND(H102*J102,0)</f>
        <v>5500</v>
      </c>
    </row>
    <row r="103" spans="1:11" ht="21.65" customHeight="1">
      <c r="A103" s="237" t="s">
        <v>32</v>
      </c>
      <c r="B103" s="242" t="s">
        <v>33</v>
      </c>
      <c r="C103" s="242"/>
      <c r="D103" s="240"/>
      <c r="E103" s="241">
        <v>540000</v>
      </c>
      <c r="F103" s="240">
        <v>1</v>
      </c>
      <c r="G103" s="206">
        <f>E103</f>
        <v>540000</v>
      </c>
      <c r="H103" s="202">
        <f t="shared" si="12"/>
        <v>15000</v>
      </c>
      <c r="I103" s="242">
        <v>0.7</v>
      </c>
      <c r="J103" s="272">
        <f t="shared" si="11"/>
        <v>0.30000000000000004</v>
      </c>
      <c r="K103" s="203">
        <f>ROUND(H103*J103,0)</f>
        <v>4500</v>
      </c>
    </row>
    <row r="104" spans="1:11" ht="21.65" customHeight="1">
      <c r="A104" s="237"/>
      <c r="B104" s="242"/>
      <c r="C104" s="242"/>
      <c r="D104" s="240"/>
      <c r="E104" s="241"/>
      <c r="F104" s="240"/>
      <c r="G104" s="206">
        <f t="shared" ref="G104:G127" si="13">E104</f>
        <v>0</v>
      </c>
      <c r="H104" s="202">
        <f t="shared" si="12"/>
        <v>0</v>
      </c>
      <c r="I104" s="242"/>
      <c r="J104" s="272">
        <f t="shared" si="11"/>
        <v>1</v>
      </c>
      <c r="K104" s="203">
        <f t="shared" ref="K104:K127" si="14">ROUND(H104*J104,0)</f>
        <v>0</v>
      </c>
    </row>
    <row r="105" spans="1:11" ht="21.65" customHeight="1">
      <c r="A105" s="237"/>
      <c r="B105" s="242"/>
      <c r="C105" s="242"/>
      <c r="D105" s="240"/>
      <c r="E105" s="241"/>
      <c r="F105" s="240"/>
      <c r="G105" s="206">
        <f t="shared" si="13"/>
        <v>0</v>
      </c>
      <c r="H105" s="202">
        <f t="shared" si="12"/>
        <v>0</v>
      </c>
      <c r="I105" s="242"/>
      <c r="J105" s="272">
        <f t="shared" si="11"/>
        <v>1</v>
      </c>
      <c r="K105" s="203">
        <f t="shared" si="14"/>
        <v>0</v>
      </c>
    </row>
    <row r="106" spans="1:11" ht="21.65" hidden="1" customHeight="1">
      <c r="A106" s="237"/>
      <c r="B106" s="242"/>
      <c r="C106" s="242"/>
      <c r="D106" s="240"/>
      <c r="E106" s="241"/>
      <c r="F106" s="240"/>
      <c r="G106" s="206">
        <f t="shared" si="13"/>
        <v>0</v>
      </c>
      <c r="H106" s="202">
        <f t="shared" si="12"/>
        <v>0</v>
      </c>
      <c r="I106" s="242"/>
      <c r="J106" s="272">
        <f t="shared" si="11"/>
        <v>1</v>
      </c>
      <c r="K106" s="203">
        <f t="shared" si="14"/>
        <v>0</v>
      </c>
    </row>
    <row r="107" spans="1:11" ht="21.65" hidden="1" customHeight="1">
      <c r="A107" s="237"/>
      <c r="B107" s="242"/>
      <c r="C107" s="242"/>
      <c r="D107" s="240"/>
      <c r="E107" s="241"/>
      <c r="F107" s="240"/>
      <c r="G107" s="206">
        <f t="shared" si="13"/>
        <v>0</v>
      </c>
      <c r="H107" s="202">
        <f t="shared" si="12"/>
        <v>0</v>
      </c>
      <c r="I107" s="242"/>
      <c r="J107" s="272">
        <f t="shared" si="11"/>
        <v>1</v>
      </c>
      <c r="K107" s="203">
        <f t="shared" si="14"/>
        <v>0</v>
      </c>
    </row>
    <row r="108" spans="1:11" ht="21.65" hidden="1" customHeight="1">
      <c r="A108" s="237"/>
      <c r="B108" s="242"/>
      <c r="C108" s="242"/>
      <c r="D108" s="240"/>
      <c r="E108" s="241"/>
      <c r="F108" s="240"/>
      <c r="G108" s="206">
        <f t="shared" si="13"/>
        <v>0</v>
      </c>
      <c r="H108" s="202">
        <f t="shared" si="12"/>
        <v>0</v>
      </c>
      <c r="I108" s="242"/>
      <c r="J108" s="272">
        <f t="shared" si="11"/>
        <v>1</v>
      </c>
      <c r="K108" s="203">
        <f t="shared" si="14"/>
        <v>0</v>
      </c>
    </row>
    <row r="109" spans="1:11" ht="21.65" hidden="1" customHeight="1">
      <c r="A109" s="237"/>
      <c r="B109" s="242"/>
      <c r="C109" s="242"/>
      <c r="D109" s="240"/>
      <c r="E109" s="241"/>
      <c r="F109" s="240"/>
      <c r="G109" s="206">
        <f t="shared" si="13"/>
        <v>0</v>
      </c>
      <c r="H109" s="202">
        <f t="shared" si="12"/>
        <v>0</v>
      </c>
      <c r="I109" s="242"/>
      <c r="J109" s="272">
        <f t="shared" si="11"/>
        <v>1</v>
      </c>
      <c r="K109" s="203">
        <f t="shared" si="14"/>
        <v>0</v>
      </c>
    </row>
    <row r="110" spans="1:11" ht="21.65" hidden="1" customHeight="1">
      <c r="A110" s="237"/>
      <c r="B110" s="242"/>
      <c r="C110" s="242"/>
      <c r="D110" s="240"/>
      <c r="E110" s="241"/>
      <c r="F110" s="240"/>
      <c r="G110" s="206">
        <f t="shared" si="13"/>
        <v>0</v>
      </c>
      <c r="H110" s="202">
        <f t="shared" si="12"/>
        <v>0</v>
      </c>
      <c r="I110" s="242"/>
      <c r="J110" s="272">
        <f t="shared" si="11"/>
        <v>1</v>
      </c>
      <c r="K110" s="203">
        <f t="shared" si="14"/>
        <v>0</v>
      </c>
    </row>
    <row r="111" spans="1:11" ht="21.65" hidden="1" customHeight="1">
      <c r="A111" s="237"/>
      <c r="B111" s="242"/>
      <c r="C111" s="242"/>
      <c r="D111" s="240"/>
      <c r="E111" s="241"/>
      <c r="F111" s="240"/>
      <c r="G111" s="206">
        <f t="shared" si="13"/>
        <v>0</v>
      </c>
      <c r="H111" s="202">
        <f t="shared" si="12"/>
        <v>0</v>
      </c>
      <c r="I111" s="242"/>
      <c r="J111" s="272">
        <f t="shared" si="11"/>
        <v>1</v>
      </c>
      <c r="K111" s="203">
        <f t="shared" si="14"/>
        <v>0</v>
      </c>
    </row>
    <row r="112" spans="1:11" ht="21.65" hidden="1" customHeight="1">
      <c r="A112" s="237"/>
      <c r="B112" s="242"/>
      <c r="C112" s="242"/>
      <c r="D112" s="240"/>
      <c r="E112" s="241"/>
      <c r="F112" s="240"/>
      <c r="G112" s="206">
        <f t="shared" si="13"/>
        <v>0</v>
      </c>
      <c r="H112" s="202">
        <f t="shared" si="12"/>
        <v>0</v>
      </c>
      <c r="I112" s="242"/>
      <c r="J112" s="272">
        <f t="shared" si="11"/>
        <v>1</v>
      </c>
      <c r="K112" s="203">
        <f t="shared" si="14"/>
        <v>0</v>
      </c>
    </row>
    <row r="113" spans="1:11" ht="21.65" hidden="1" customHeight="1">
      <c r="A113" s="237"/>
      <c r="B113" s="242"/>
      <c r="C113" s="242"/>
      <c r="D113" s="240"/>
      <c r="E113" s="241"/>
      <c r="F113" s="240"/>
      <c r="G113" s="206">
        <f t="shared" si="13"/>
        <v>0</v>
      </c>
      <c r="H113" s="202">
        <f t="shared" si="12"/>
        <v>0</v>
      </c>
      <c r="I113" s="242"/>
      <c r="J113" s="272">
        <f t="shared" si="11"/>
        <v>1</v>
      </c>
      <c r="K113" s="203">
        <f t="shared" si="14"/>
        <v>0</v>
      </c>
    </row>
    <row r="114" spans="1:11" ht="21.65" hidden="1" customHeight="1">
      <c r="A114" s="237"/>
      <c r="B114" s="242"/>
      <c r="C114" s="242"/>
      <c r="D114" s="240"/>
      <c r="E114" s="241"/>
      <c r="F114" s="240"/>
      <c r="G114" s="206">
        <f t="shared" si="13"/>
        <v>0</v>
      </c>
      <c r="H114" s="202">
        <f t="shared" si="12"/>
        <v>0</v>
      </c>
      <c r="I114" s="242"/>
      <c r="J114" s="272">
        <f t="shared" si="11"/>
        <v>1</v>
      </c>
      <c r="K114" s="203">
        <f t="shared" si="14"/>
        <v>0</v>
      </c>
    </row>
    <row r="115" spans="1:11" ht="21.65" hidden="1" customHeight="1">
      <c r="A115" s="237"/>
      <c r="B115" s="242"/>
      <c r="C115" s="242"/>
      <c r="D115" s="240"/>
      <c r="E115" s="241"/>
      <c r="F115" s="240"/>
      <c r="G115" s="206">
        <f t="shared" si="13"/>
        <v>0</v>
      </c>
      <c r="H115" s="202">
        <f t="shared" si="12"/>
        <v>0</v>
      </c>
      <c r="I115" s="242"/>
      <c r="J115" s="272">
        <f t="shared" si="11"/>
        <v>1</v>
      </c>
      <c r="K115" s="203">
        <f t="shared" si="14"/>
        <v>0</v>
      </c>
    </row>
    <row r="116" spans="1:11" ht="21.65" hidden="1" customHeight="1">
      <c r="A116" s="237"/>
      <c r="B116" s="242"/>
      <c r="C116" s="242"/>
      <c r="D116" s="240"/>
      <c r="E116" s="241"/>
      <c r="F116" s="240"/>
      <c r="G116" s="206">
        <f t="shared" si="13"/>
        <v>0</v>
      </c>
      <c r="H116" s="202">
        <f t="shared" si="12"/>
        <v>0</v>
      </c>
      <c r="I116" s="242"/>
      <c r="J116" s="272">
        <f t="shared" si="11"/>
        <v>1</v>
      </c>
      <c r="K116" s="203">
        <f t="shared" si="14"/>
        <v>0</v>
      </c>
    </row>
    <row r="117" spans="1:11" ht="21.65" hidden="1" customHeight="1">
      <c r="A117" s="237"/>
      <c r="B117" s="242"/>
      <c r="C117" s="242"/>
      <c r="D117" s="240"/>
      <c r="E117" s="241"/>
      <c r="F117" s="240"/>
      <c r="G117" s="206">
        <f t="shared" si="13"/>
        <v>0</v>
      </c>
      <c r="H117" s="202">
        <f t="shared" si="12"/>
        <v>0</v>
      </c>
      <c r="I117" s="242"/>
      <c r="J117" s="272">
        <f t="shared" si="11"/>
        <v>1</v>
      </c>
      <c r="K117" s="203">
        <f t="shared" si="14"/>
        <v>0</v>
      </c>
    </row>
    <row r="118" spans="1:11" ht="21.65" hidden="1" customHeight="1">
      <c r="A118" s="237"/>
      <c r="B118" s="242"/>
      <c r="C118" s="242"/>
      <c r="D118" s="240"/>
      <c r="E118" s="241"/>
      <c r="F118" s="240"/>
      <c r="G118" s="206">
        <f t="shared" si="13"/>
        <v>0</v>
      </c>
      <c r="H118" s="202">
        <f t="shared" si="12"/>
        <v>0</v>
      </c>
      <c r="I118" s="242"/>
      <c r="J118" s="272">
        <f t="shared" si="11"/>
        <v>1</v>
      </c>
      <c r="K118" s="203">
        <f t="shared" si="14"/>
        <v>0</v>
      </c>
    </row>
    <row r="119" spans="1:11" ht="21.65" hidden="1" customHeight="1">
      <c r="A119" s="237"/>
      <c r="B119" s="242"/>
      <c r="C119" s="242"/>
      <c r="D119" s="240"/>
      <c r="E119" s="241"/>
      <c r="F119" s="240"/>
      <c r="G119" s="206">
        <f t="shared" si="13"/>
        <v>0</v>
      </c>
      <c r="H119" s="202">
        <f t="shared" si="12"/>
        <v>0</v>
      </c>
      <c r="I119" s="242"/>
      <c r="J119" s="272">
        <f t="shared" si="11"/>
        <v>1</v>
      </c>
      <c r="K119" s="203">
        <f t="shared" si="14"/>
        <v>0</v>
      </c>
    </row>
    <row r="120" spans="1:11" ht="21.65" hidden="1" customHeight="1">
      <c r="A120" s="237"/>
      <c r="B120" s="242"/>
      <c r="C120" s="242"/>
      <c r="D120" s="240"/>
      <c r="E120" s="241"/>
      <c r="F120" s="240"/>
      <c r="G120" s="206">
        <f t="shared" si="13"/>
        <v>0</v>
      </c>
      <c r="H120" s="202">
        <f t="shared" si="12"/>
        <v>0</v>
      </c>
      <c r="I120" s="242"/>
      <c r="J120" s="272">
        <f t="shared" si="11"/>
        <v>1</v>
      </c>
      <c r="K120" s="203">
        <f t="shared" si="14"/>
        <v>0</v>
      </c>
    </row>
    <row r="121" spans="1:11" ht="21.65" hidden="1" customHeight="1">
      <c r="A121" s="237"/>
      <c r="B121" s="242"/>
      <c r="C121" s="242"/>
      <c r="D121" s="240"/>
      <c r="E121" s="241"/>
      <c r="F121" s="240"/>
      <c r="G121" s="206">
        <f t="shared" si="13"/>
        <v>0</v>
      </c>
      <c r="H121" s="202">
        <f t="shared" si="12"/>
        <v>0</v>
      </c>
      <c r="I121" s="242"/>
      <c r="J121" s="272">
        <f t="shared" si="11"/>
        <v>1</v>
      </c>
      <c r="K121" s="203">
        <f t="shared" si="14"/>
        <v>0</v>
      </c>
    </row>
    <row r="122" spans="1:11" ht="21.65" hidden="1" customHeight="1">
      <c r="A122" s="237"/>
      <c r="B122" s="242"/>
      <c r="C122" s="242"/>
      <c r="D122" s="240"/>
      <c r="E122" s="241"/>
      <c r="F122" s="240"/>
      <c r="G122" s="206">
        <f t="shared" si="13"/>
        <v>0</v>
      </c>
      <c r="H122" s="202">
        <f t="shared" si="12"/>
        <v>0</v>
      </c>
      <c r="I122" s="242"/>
      <c r="J122" s="272">
        <f t="shared" si="11"/>
        <v>1</v>
      </c>
      <c r="K122" s="203">
        <f t="shared" si="14"/>
        <v>0</v>
      </c>
    </row>
    <row r="123" spans="1:11" ht="21.65" hidden="1" customHeight="1">
      <c r="A123" s="237"/>
      <c r="B123" s="242"/>
      <c r="C123" s="242"/>
      <c r="D123" s="240"/>
      <c r="E123" s="241"/>
      <c r="F123" s="240"/>
      <c r="G123" s="206">
        <f t="shared" si="13"/>
        <v>0</v>
      </c>
      <c r="H123" s="202">
        <f t="shared" si="12"/>
        <v>0</v>
      </c>
      <c r="I123" s="242"/>
      <c r="J123" s="272">
        <f t="shared" si="11"/>
        <v>1</v>
      </c>
      <c r="K123" s="203">
        <f t="shared" si="14"/>
        <v>0</v>
      </c>
    </row>
    <row r="124" spans="1:11" ht="21.65" hidden="1" customHeight="1">
      <c r="A124" s="237"/>
      <c r="B124" s="242"/>
      <c r="C124" s="242"/>
      <c r="D124" s="240"/>
      <c r="E124" s="241"/>
      <c r="F124" s="240"/>
      <c r="G124" s="206">
        <f t="shared" si="13"/>
        <v>0</v>
      </c>
      <c r="H124" s="202">
        <f t="shared" si="12"/>
        <v>0</v>
      </c>
      <c r="I124" s="242"/>
      <c r="J124" s="272">
        <f t="shared" si="11"/>
        <v>1</v>
      </c>
      <c r="K124" s="203">
        <f t="shared" si="14"/>
        <v>0</v>
      </c>
    </row>
    <row r="125" spans="1:11" ht="21.65" hidden="1" customHeight="1">
      <c r="A125" s="237"/>
      <c r="B125" s="242"/>
      <c r="C125" s="242"/>
      <c r="D125" s="240"/>
      <c r="E125" s="241"/>
      <c r="F125" s="240"/>
      <c r="G125" s="206">
        <f t="shared" si="13"/>
        <v>0</v>
      </c>
      <c r="H125" s="202">
        <f t="shared" si="12"/>
        <v>0</v>
      </c>
      <c r="I125" s="242"/>
      <c r="J125" s="272">
        <f t="shared" si="11"/>
        <v>1</v>
      </c>
      <c r="K125" s="203">
        <f t="shared" si="14"/>
        <v>0</v>
      </c>
    </row>
    <row r="126" spans="1:11" ht="21.65" hidden="1" customHeight="1">
      <c r="A126" s="248"/>
      <c r="B126" s="242"/>
      <c r="C126" s="242"/>
      <c r="D126" s="242"/>
      <c r="E126" s="242"/>
      <c r="F126" s="240"/>
      <c r="G126" s="206">
        <f t="shared" si="13"/>
        <v>0</v>
      </c>
      <c r="H126" s="202">
        <f t="shared" si="12"/>
        <v>0</v>
      </c>
      <c r="I126" s="242"/>
      <c r="J126" s="272">
        <f t="shared" si="11"/>
        <v>1</v>
      </c>
      <c r="K126" s="203">
        <f t="shared" si="14"/>
        <v>0</v>
      </c>
    </row>
    <row r="127" spans="1:11" ht="21.65" hidden="1" customHeight="1">
      <c r="A127" s="245"/>
      <c r="B127" s="246"/>
      <c r="C127" s="246"/>
      <c r="D127" s="246"/>
      <c r="E127" s="246"/>
      <c r="F127" s="247"/>
      <c r="G127" s="206">
        <f t="shared" si="13"/>
        <v>0</v>
      </c>
      <c r="H127" s="202">
        <f t="shared" si="12"/>
        <v>0</v>
      </c>
      <c r="I127" s="242"/>
      <c r="J127" s="272">
        <f t="shared" si="11"/>
        <v>1</v>
      </c>
      <c r="K127" s="203">
        <f t="shared" si="14"/>
        <v>0</v>
      </c>
    </row>
    <row r="128" spans="1:11" ht="21.65" customHeight="1" thickBot="1">
      <c r="A128" s="116" t="s">
        <v>15</v>
      </c>
      <c r="B128" s="204"/>
      <c r="C128" s="204"/>
      <c r="D128" s="204"/>
      <c r="E128" s="192">
        <f>ROUND(SUM(E101:INDEX(E:E,ROW()-1)),0)</f>
        <v>1560000</v>
      </c>
      <c r="F128" s="193"/>
      <c r="G128" s="192">
        <f>ROUND(SUM(G101:INDEX(G:G,ROW()-1)),0)</f>
        <v>1560000</v>
      </c>
      <c r="H128" s="192">
        <f>ROUND(SUM(H101:INDEX(H:H,ROW()-1)),0)</f>
        <v>43333</v>
      </c>
      <c r="I128" s="192"/>
      <c r="J128" s="205"/>
      <c r="K128" s="194">
        <f>ROUND(SUM(K101:INDEX(K:K,ROW()-1)),0)</f>
        <v>17000</v>
      </c>
    </row>
    <row r="129" spans="1:11" ht="16">
      <c r="A129" s="350" t="s">
        <v>186</v>
      </c>
      <c r="B129" s="351"/>
      <c r="C129" s="351"/>
      <c r="D129" s="351"/>
      <c r="E129" s="351"/>
      <c r="F129" s="351"/>
      <c r="G129" s="351"/>
      <c r="H129" s="351"/>
      <c r="I129" s="351"/>
      <c r="J129" s="351"/>
      <c r="K129" s="351"/>
    </row>
    <row r="130" spans="1:11" ht="26.5" thickBot="1">
      <c r="A130" s="207" t="s">
        <v>4</v>
      </c>
      <c r="B130" s="208" t="s">
        <v>5</v>
      </c>
      <c r="C130" s="208" t="s">
        <v>22</v>
      </c>
      <c r="D130" s="208" t="s">
        <v>67</v>
      </c>
      <c r="E130" s="208" t="s">
        <v>68</v>
      </c>
      <c r="F130" s="209" t="s">
        <v>190</v>
      </c>
      <c r="G130" s="210" t="s">
        <v>38</v>
      </c>
      <c r="H130" s="211" t="s">
        <v>37</v>
      </c>
      <c r="I130" s="199" t="s">
        <v>275</v>
      </c>
      <c r="J130" s="209" t="s">
        <v>36</v>
      </c>
      <c r="K130" s="279" t="s">
        <v>40</v>
      </c>
    </row>
    <row r="131" spans="1:11" ht="16" thickTop="1">
      <c r="A131" s="212"/>
      <c r="B131" s="181"/>
      <c r="C131" s="181"/>
      <c r="D131" s="181"/>
      <c r="E131" s="181"/>
      <c r="F131" s="213">
        <v>600000</v>
      </c>
      <c r="G131" s="214" t="s">
        <v>189</v>
      </c>
      <c r="H131" s="215">
        <v>50000</v>
      </c>
      <c r="I131" s="242">
        <v>0.3</v>
      </c>
      <c r="J131" s="272">
        <f t="shared" ref="J131:J143" si="15">1-I131</f>
        <v>0.7</v>
      </c>
      <c r="K131" s="282">
        <f>ROUND(H131*J131,0)</f>
        <v>35000</v>
      </c>
    </row>
    <row r="132" spans="1:11">
      <c r="A132" s="212"/>
      <c r="B132" s="179"/>
      <c r="C132" s="179"/>
      <c r="D132" s="181"/>
      <c r="E132" s="181"/>
      <c r="F132" s="181"/>
      <c r="G132" s="216"/>
      <c r="H132" s="217"/>
      <c r="I132" s="242">
        <v>0.3</v>
      </c>
      <c r="J132" s="272">
        <f t="shared" si="15"/>
        <v>0.7</v>
      </c>
      <c r="K132" s="282">
        <f t="shared" ref="K132:K143" si="16">ROUND(H132*J132,0)</f>
        <v>0</v>
      </c>
    </row>
    <row r="133" spans="1:11">
      <c r="A133" s="212"/>
      <c r="B133" s="179"/>
      <c r="C133" s="179"/>
      <c r="D133" s="181"/>
      <c r="E133" s="181"/>
      <c r="F133" s="181"/>
      <c r="G133" s="216"/>
      <c r="H133" s="217"/>
      <c r="I133" s="242">
        <v>0.3</v>
      </c>
      <c r="J133" s="272">
        <f t="shared" si="15"/>
        <v>0.7</v>
      </c>
      <c r="K133" s="282">
        <f t="shared" si="16"/>
        <v>0</v>
      </c>
    </row>
    <row r="134" spans="1:11">
      <c r="A134" s="212"/>
      <c r="B134" s="179"/>
      <c r="C134" s="179"/>
      <c r="D134" s="181"/>
      <c r="E134" s="181"/>
      <c r="F134" s="181"/>
      <c r="G134" s="216"/>
      <c r="H134" s="217"/>
      <c r="I134" s="242">
        <v>0.3</v>
      </c>
      <c r="J134" s="272">
        <f t="shared" si="15"/>
        <v>0.7</v>
      </c>
      <c r="K134" s="282">
        <f t="shared" si="16"/>
        <v>0</v>
      </c>
    </row>
    <row r="135" spans="1:11" hidden="1">
      <c r="A135" s="212"/>
      <c r="B135" s="179"/>
      <c r="C135" s="179"/>
      <c r="D135" s="181"/>
      <c r="E135" s="181"/>
      <c r="F135" s="181"/>
      <c r="G135" s="216"/>
      <c r="H135" s="217"/>
      <c r="I135" s="242">
        <v>0.3</v>
      </c>
      <c r="J135" s="272">
        <f t="shared" si="15"/>
        <v>0.7</v>
      </c>
      <c r="K135" s="282">
        <f t="shared" si="16"/>
        <v>0</v>
      </c>
    </row>
    <row r="136" spans="1:11" hidden="1">
      <c r="A136" s="212"/>
      <c r="B136" s="179"/>
      <c r="C136" s="179"/>
      <c r="D136" s="181"/>
      <c r="E136" s="181"/>
      <c r="F136" s="181"/>
      <c r="G136" s="216"/>
      <c r="H136" s="217"/>
      <c r="I136" s="242">
        <v>0.3</v>
      </c>
      <c r="J136" s="272">
        <f t="shared" si="15"/>
        <v>0.7</v>
      </c>
      <c r="K136" s="282">
        <f t="shared" si="16"/>
        <v>0</v>
      </c>
    </row>
    <row r="137" spans="1:11" hidden="1">
      <c r="A137" s="212"/>
      <c r="B137" s="179"/>
      <c r="C137" s="179"/>
      <c r="D137" s="181"/>
      <c r="E137" s="181"/>
      <c r="F137" s="181"/>
      <c r="G137" s="216"/>
      <c r="H137" s="217"/>
      <c r="I137" s="242">
        <v>0.3</v>
      </c>
      <c r="J137" s="272">
        <f t="shared" si="15"/>
        <v>0.7</v>
      </c>
      <c r="K137" s="282">
        <f t="shared" si="16"/>
        <v>0</v>
      </c>
    </row>
    <row r="138" spans="1:11" hidden="1">
      <c r="A138" s="212"/>
      <c r="B138" s="179"/>
      <c r="C138" s="179"/>
      <c r="D138" s="181"/>
      <c r="E138" s="181"/>
      <c r="F138" s="181"/>
      <c r="G138" s="216"/>
      <c r="H138" s="217"/>
      <c r="I138" s="242">
        <v>0.3</v>
      </c>
      <c r="J138" s="272">
        <f t="shared" si="15"/>
        <v>0.7</v>
      </c>
      <c r="K138" s="282">
        <f t="shared" si="16"/>
        <v>0</v>
      </c>
    </row>
    <row r="139" spans="1:11" hidden="1">
      <c r="A139" s="212"/>
      <c r="B139" s="179"/>
      <c r="C139" s="179"/>
      <c r="D139" s="181"/>
      <c r="E139" s="181"/>
      <c r="F139" s="181"/>
      <c r="G139" s="216"/>
      <c r="H139" s="217"/>
      <c r="I139" s="242">
        <v>0.3</v>
      </c>
      <c r="J139" s="272">
        <f t="shared" si="15"/>
        <v>0.7</v>
      </c>
      <c r="K139" s="282">
        <f t="shared" si="16"/>
        <v>0</v>
      </c>
    </row>
    <row r="140" spans="1:11" hidden="1">
      <c r="A140" s="212"/>
      <c r="B140" s="179"/>
      <c r="C140" s="179"/>
      <c r="D140" s="181"/>
      <c r="E140" s="181"/>
      <c r="F140" s="181"/>
      <c r="G140" s="216"/>
      <c r="H140" s="217"/>
      <c r="I140" s="242">
        <v>0.3</v>
      </c>
      <c r="J140" s="272">
        <f t="shared" si="15"/>
        <v>0.7</v>
      </c>
      <c r="K140" s="282">
        <f t="shared" si="16"/>
        <v>0</v>
      </c>
    </row>
    <row r="141" spans="1:11" hidden="1">
      <c r="A141" s="212"/>
      <c r="B141" s="179"/>
      <c r="C141" s="179"/>
      <c r="D141" s="181"/>
      <c r="E141" s="181"/>
      <c r="F141" s="181"/>
      <c r="G141" s="216"/>
      <c r="H141" s="217"/>
      <c r="I141" s="242">
        <v>0.3</v>
      </c>
      <c r="J141" s="272">
        <f t="shared" si="15"/>
        <v>0.7</v>
      </c>
      <c r="K141" s="282">
        <f t="shared" si="16"/>
        <v>0</v>
      </c>
    </row>
    <row r="142" spans="1:11" hidden="1">
      <c r="A142" s="212"/>
      <c r="B142" s="179"/>
      <c r="C142" s="179"/>
      <c r="D142" s="181"/>
      <c r="E142" s="181"/>
      <c r="F142" s="181"/>
      <c r="G142" s="216"/>
      <c r="H142" s="217"/>
      <c r="I142" s="242">
        <v>0.3</v>
      </c>
      <c r="J142" s="272">
        <f t="shared" si="15"/>
        <v>0.7</v>
      </c>
      <c r="K142" s="282">
        <f t="shared" si="16"/>
        <v>0</v>
      </c>
    </row>
    <row r="143" spans="1:11">
      <c r="A143" s="218"/>
      <c r="B143" s="219"/>
      <c r="C143" s="219"/>
      <c r="D143" s="219"/>
      <c r="E143" s="219"/>
      <c r="F143" s="220"/>
      <c r="G143" s="221"/>
      <c r="H143" s="222"/>
      <c r="I143" s="242">
        <v>0.3</v>
      </c>
      <c r="J143" s="272">
        <f t="shared" si="15"/>
        <v>0.7</v>
      </c>
      <c r="K143" s="282">
        <f t="shared" si="16"/>
        <v>0</v>
      </c>
    </row>
    <row r="144" spans="1:11" ht="22" customHeight="1" thickBot="1">
      <c r="A144" s="119" t="s">
        <v>15</v>
      </c>
      <c r="B144" s="223"/>
      <c r="C144" s="224"/>
      <c r="D144" s="225"/>
      <c r="E144" s="353"/>
      <c r="F144" s="354"/>
      <c r="G144" s="355"/>
      <c r="H144" s="226"/>
      <c r="I144" s="226"/>
      <c r="J144" s="227"/>
      <c r="K144" s="280">
        <f>ROUND(SUM(K131:INDEX(K:K,ROW()-1)),0)</f>
        <v>35000</v>
      </c>
    </row>
    <row r="145" spans="1:11" ht="20.25" customHeight="1">
      <c r="A145" s="350" t="s">
        <v>279</v>
      </c>
      <c r="B145" s="351"/>
      <c r="C145" s="351"/>
      <c r="D145" s="351"/>
      <c r="E145" s="351"/>
      <c r="F145" s="351"/>
      <c r="G145" s="351"/>
      <c r="H145" s="351"/>
      <c r="I145" s="351"/>
      <c r="J145" s="351"/>
      <c r="K145" s="352"/>
    </row>
    <row r="146" spans="1:11" ht="26.5" thickBot="1">
      <c r="A146" s="207" t="s">
        <v>4</v>
      </c>
      <c r="B146" s="208" t="s">
        <v>5</v>
      </c>
      <c r="C146" s="208" t="s">
        <v>156</v>
      </c>
      <c r="D146" s="208" t="s">
        <v>67</v>
      </c>
      <c r="E146" s="208" t="s">
        <v>68</v>
      </c>
      <c r="F146" s="209" t="s">
        <v>190</v>
      </c>
      <c r="G146" s="210" t="s">
        <v>157</v>
      </c>
      <c r="H146" s="211" t="s">
        <v>37</v>
      </c>
      <c r="I146" s="199" t="s">
        <v>275</v>
      </c>
      <c r="J146" s="209" t="s">
        <v>36</v>
      </c>
      <c r="K146" s="279" t="s">
        <v>158</v>
      </c>
    </row>
    <row r="147" spans="1:11" s="5" customFormat="1" ht="16" thickTop="1">
      <c r="A147" s="191"/>
      <c r="B147" s="190"/>
      <c r="C147" s="190"/>
      <c r="D147" s="190"/>
      <c r="E147" s="190"/>
      <c r="F147" s="228">
        <v>100000</v>
      </c>
      <c r="G147" s="276" t="s">
        <v>187</v>
      </c>
      <c r="H147" s="274">
        <f>F147/31*19</f>
        <v>61290.322580645166</v>
      </c>
      <c r="I147" s="242">
        <v>0.3</v>
      </c>
      <c r="J147" s="272">
        <f t="shared" ref="J147:J156" si="17">1-I147</f>
        <v>0.7</v>
      </c>
      <c r="K147" s="282">
        <f t="shared" ref="K147:K156" si="18">ROUND(H147*J147,0)</f>
        <v>42903</v>
      </c>
    </row>
    <row r="148" spans="1:11" s="5" customFormat="1">
      <c r="A148" s="191"/>
      <c r="B148" s="190"/>
      <c r="C148" s="190"/>
      <c r="D148" s="190"/>
      <c r="E148" s="190"/>
      <c r="F148" s="228">
        <v>120000</v>
      </c>
      <c r="G148" s="277" t="s">
        <v>188</v>
      </c>
      <c r="H148" s="275">
        <f>F148</f>
        <v>120000</v>
      </c>
      <c r="I148" s="242">
        <v>0.5</v>
      </c>
      <c r="J148" s="272">
        <f t="shared" si="17"/>
        <v>0.5</v>
      </c>
      <c r="K148" s="282">
        <f t="shared" si="18"/>
        <v>60000</v>
      </c>
    </row>
    <row r="149" spans="1:11" s="5" customFormat="1">
      <c r="A149" s="191"/>
      <c r="B149" s="190"/>
      <c r="C149" s="190"/>
      <c r="D149" s="190"/>
      <c r="E149" s="190"/>
      <c r="F149" s="228"/>
      <c r="G149" s="277"/>
      <c r="H149" s="275"/>
      <c r="I149" s="242"/>
      <c r="J149" s="272">
        <f t="shared" si="17"/>
        <v>1</v>
      </c>
      <c r="K149" s="282">
        <f t="shared" si="18"/>
        <v>0</v>
      </c>
    </row>
    <row r="150" spans="1:11" s="5" customFormat="1">
      <c r="A150" s="191"/>
      <c r="B150" s="190"/>
      <c r="C150" s="190"/>
      <c r="D150" s="190"/>
      <c r="E150" s="190"/>
      <c r="F150" s="228"/>
      <c r="G150" s="277"/>
      <c r="H150" s="275"/>
      <c r="I150" s="242"/>
      <c r="J150" s="272">
        <f t="shared" si="17"/>
        <v>1</v>
      </c>
      <c r="K150" s="282">
        <f t="shared" si="18"/>
        <v>0</v>
      </c>
    </row>
    <row r="151" spans="1:11" s="5" customFormat="1" hidden="1">
      <c r="A151" s="191"/>
      <c r="B151" s="190"/>
      <c r="C151" s="190"/>
      <c r="D151" s="190"/>
      <c r="E151" s="190"/>
      <c r="F151" s="228"/>
      <c r="G151" s="277"/>
      <c r="H151" s="275"/>
      <c r="I151" s="242"/>
      <c r="J151" s="272">
        <f t="shared" si="17"/>
        <v>1</v>
      </c>
      <c r="K151" s="282">
        <f t="shared" si="18"/>
        <v>0</v>
      </c>
    </row>
    <row r="152" spans="1:11" s="5" customFormat="1" hidden="1">
      <c r="A152" s="191"/>
      <c r="B152" s="190"/>
      <c r="C152" s="190"/>
      <c r="D152" s="190"/>
      <c r="E152" s="190"/>
      <c r="F152" s="228"/>
      <c r="G152" s="277"/>
      <c r="H152" s="275"/>
      <c r="I152" s="242"/>
      <c r="J152" s="272">
        <f t="shared" si="17"/>
        <v>1</v>
      </c>
      <c r="K152" s="282">
        <f t="shared" si="18"/>
        <v>0</v>
      </c>
    </row>
    <row r="153" spans="1:11" s="5" customFormat="1" hidden="1">
      <c r="A153" s="191"/>
      <c r="B153" s="190"/>
      <c r="C153" s="190"/>
      <c r="D153" s="190"/>
      <c r="E153" s="190"/>
      <c r="F153" s="228"/>
      <c r="G153" s="277"/>
      <c r="H153" s="275"/>
      <c r="I153" s="242"/>
      <c r="J153" s="272">
        <f t="shared" si="17"/>
        <v>1</v>
      </c>
      <c r="K153" s="282">
        <f t="shared" si="18"/>
        <v>0</v>
      </c>
    </row>
    <row r="154" spans="1:11" s="5" customFormat="1" hidden="1">
      <c r="A154" s="191"/>
      <c r="B154" s="190"/>
      <c r="C154" s="190"/>
      <c r="D154" s="190"/>
      <c r="E154" s="190"/>
      <c r="F154" s="228"/>
      <c r="G154" s="277"/>
      <c r="H154" s="275"/>
      <c r="I154" s="242"/>
      <c r="J154" s="272">
        <f t="shared" si="17"/>
        <v>1</v>
      </c>
      <c r="K154" s="282">
        <f t="shared" si="18"/>
        <v>0</v>
      </c>
    </row>
    <row r="155" spans="1:11" s="5" customFormat="1">
      <c r="A155" s="249"/>
      <c r="B155" s="165"/>
      <c r="C155" s="165"/>
      <c r="D155" s="165"/>
      <c r="E155" s="165"/>
      <c r="F155" s="165"/>
      <c r="G155" s="277"/>
      <c r="H155" s="164"/>
      <c r="I155" s="242"/>
      <c r="J155" s="272">
        <f t="shared" si="17"/>
        <v>1</v>
      </c>
      <c r="K155" s="282">
        <f t="shared" si="18"/>
        <v>0</v>
      </c>
    </row>
    <row r="156" spans="1:11" s="5" customFormat="1">
      <c r="A156" s="249"/>
      <c r="B156" s="165"/>
      <c r="C156" s="165"/>
      <c r="D156" s="165"/>
      <c r="E156" s="165"/>
      <c r="F156" s="165"/>
      <c r="G156" s="278"/>
      <c r="H156" s="164"/>
      <c r="I156" s="242"/>
      <c r="J156" s="272">
        <f t="shared" si="17"/>
        <v>1</v>
      </c>
      <c r="K156" s="282">
        <f t="shared" si="18"/>
        <v>0</v>
      </c>
    </row>
    <row r="157" spans="1:11" ht="22" customHeight="1" thickBot="1">
      <c r="A157" s="116" t="s">
        <v>15</v>
      </c>
      <c r="B157" s="204"/>
      <c r="C157" s="229"/>
      <c r="D157" s="230"/>
      <c r="E157" s="359"/>
      <c r="F157" s="360"/>
      <c r="G157" s="361"/>
      <c r="H157" s="231"/>
      <c r="I157" s="231"/>
      <c r="J157" s="232"/>
      <c r="K157" s="194">
        <f>ROUND(SUM(K147:INDEX(K:K,ROW()-1)),0)</f>
        <v>102903</v>
      </c>
    </row>
    <row r="158" spans="1:11" ht="20.5" customHeight="1" thickBot="1">
      <c r="A158" s="233" t="s">
        <v>71</v>
      </c>
      <c r="B158" s="234"/>
      <c r="C158" s="234"/>
      <c r="D158" s="234"/>
      <c r="E158" s="356"/>
      <c r="F158" s="357"/>
      <c r="G158" s="358"/>
      <c r="H158" s="235"/>
      <c r="I158" s="235"/>
      <c r="J158" s="236"/>
      <c r="K158" s="281">
        <f>+K35+K98+K144+K157</f>
        <v>162653</v>
      </c>
    </row>
    <row r="159" spans="1:11" ht="24" customHeight="1">
      <c r="B159" s="3" t="s">
        <v>48</v>
      </c>
      <c r="E159" s="3" t="s">
        <v>34</v>
      </c>
      <c r="F159" s="5" t="s">
        <v>34</v>
      </c>
      <c r="G159" s="4"/>
      <c r="H159" s="3" t="s">
        <v>47</v>
      </c>
      <c r="J159" s="4"/>
    </row>
    <row r="160" spans="1:11" ht="24" customHeight="1">
      <c r="A160" s="257" t="s">
        <v>185</v>
      </c>
      <c r="B160" s="19"/>
      <c r="C160" s="19"/>
      <c r="D160" s="267"/>
      <c r="E160" s="19"/>
      <c r="F160" s="271"/>
      <c r="G160" s="284" t="s">
        <v>283</v>
      </c>
      <c r="I160" s="283"/>
      <c r="J160" s="267"/>
    </row>
    <row r="161" spans="1:10" ht="15.65" customHeight="1">
      <c r="A161" s="19" t="s">
        <v>347</v>
      </c>
      <c r="B161" s="19"/>
      <c r="C161" s="19"/>
      <c r="D161" s="19"/>
      <c r="E161" s="19"/>
      <c r="F161" s="19"/>
      <c r="G161" s="19" t="s">
        <v>276</v>
      </c>
      <c r="I161" s="19"/>
      <c r="J161" s="19"/>
    </row>
    <row r="162" spans="1:10" ht="15.65" customHeight="1">
      <c r="A162" s="19" t="s">
        <v>278</v>
      </c>
      <c r="B162" s="19"/>
      <c r="C162" s="19"/>
      <c r="D162" s="19"/>
      <c r="E162" s="19"/>
      <c r="F162" s="19"/>
      <c r="G162" s="19" t="s">
        <v>277</v>
      </c>
      <c r="I162" s="19"/>
      <c r="J162" s="19"/>
    </row>
    <row r="163" spans="1:10" ht="15.65" customHeight="1">
      <c r="A163" s="19" t="s">
        <v>280</v>
      </c>
      <c r="F163" s="19"/>
      <c r="G163" s="19" t="s">
        <v>281</v>
      </c>
      <c r="I163" s="19"/>
      <c r="J163" s="19"/>
    </row>
    <row r="164" spans="1:10" ht="15.65" customHeight="1">
      <c r="A164" s="19" t="s">
        <v>282</v>
      </c>
      <c r="B164" s="19"/>
      <c r="C164" s="19"/>
      <c r="D164" s="19"/>
      <c r="E164" s="19"/>
      <c r="F164" s="19"/>
      <c r="G164" s="19" t="s">
        <v>282</v>
      </c>
      <c r="I164" s="19"/>
      <c r="J164" s="19"/>
    </row>
    <row r="165" spans="1:10">
      <c r="B165" s="19"/>
      <c r="C165" s="19"/>
      <c r="D165" s="19"/>
      <c r="E165" s="19"/>
    </row>
  </sheetData>
  <sheetProtection formatRows="0"/>
  <mergeCells count="7">
    <mergeCell ref="A3:K3"/>
    <mergeCell ref="E1:H1"/>
    <mergeCell ref="A129:K129"/>
    <mergeCell ref="E144:G144"/>
    <mergeCell ref="E158:G158"/>
    <mergeCell ref="A145:K145"/>
    <mergeCell ref="E157:G157"/>
  </mergeCells>
  <phoneticPr fontId="2" type="noConversion"/>
  <printOptions horizontalCentered="1"/>
  <pageMargins left="0.31496062992125984" right="0.31496062992125984" top="0.35433070866141736" bottom="0.35433070866141736" header="0.31496062992125984" footer="0.31496062992125984"/>
  <pageSetup paperSize="9" scale="67"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31"/>
  <sheetViews>
    <sheetView zoomScaleNormal="100" zoomScaleSheetLayoutView="100" workbookViewId="0">
      <selection sqref="A1:O28"/>
    </sheetView>
  </sheetViews>
  <sheetFormatPr defaultColWidth="9" defaultRowHeight="15.5"/>
  <cols>
    <col min="1" max="1" width="14.08984375" style="1" customWidth="1"/>
    <col min="2" max="2" width="15.453125" style="1" bestFit="1" customWidth="1"/>
    <col min="3" max="3" width="12.6328125" style="1" bestFit="1" customWidth="1"/>
    <col min="4" max="4" width="13.08984375" style="1" customWidth="1"/>
    <col min="5" max="5" width="12.6328125" style="1" bestFit="1" customWidth="1"/>
    <col min="6" max="6" width="11.81640625" style="1" customWidth="1"/>
    <col min="7" max="7" width="15.453125" style="1" customWidth="1"/>
    <col min="8" max="8" width="15.90625" style="1" customWidth="1"/>
    <col min="9" max="9" width="16.90625" style="1" customWidth="1"/>
    <col min="10" max="10" width="9.90625" style="1" bestFit="1" customWidth="1"/>
    <col min="11" max="11" width="15.54296875" style="1" customWidth="1"/>
    <col min="12" max="12" width="7.36328125" style="1" bestFit="1" customWidth="1"/>
    <col min="13" max="13" width="8.1796875" style="1" customWidth="1"/>
    <col min="14" max="14" width="11.453125" style="1" customWidth="1"/>
    <col min="15" max="15" width="11.08984375" style="1" customWidth="1"/>
    <col min="16" max="16384" width="9" style="1"/>
  </cols>
  <sheetData>
    <row r="1" spans="1:15" ht="17">
      <c r="A1" s="382" t="s">
        <v>101</v>
      </c>
      <c r="B1" s="382"/>
      <c r="C1" s="382"/>
      <c r="D1" s="382"/>
      <c r="E1" s="383" t="str">
        <f>創新或研究發展人員薪資!D1</f>
        <v xml:space="preserve">      年      月</v>
      </c>
      <c r="F1" s="384" t="s">
        <v>340</v>
      </c>
      <c r="G1" s="382"/>
      <c r="H1" s="382"/>
      <c r="I1" s="382"/>
      <c r="J1" s="382"/>
      <c r="K1" s="382"/>
      <c r="L1" s="382"/>
      <c r="M1" s="382"/>
      <c r="N1" s="382"/>
      <c r="O1" s="382"/>
    </row>
    <row r="2" spans="1:15" ht="16" thickBot="1">
      <c r="A2" s="382"/>
      <c r="B2" s="382"/>
      <c r="C2" s="382"/>
      <c r="D2" s="382"/>
      <c r="E2" s="382"/>
      <c r="F2" s="382"/>
      <c r="G2" s="382"/>
      <c r="H2" s="382"/>
      <c r="I2" s="382"/>
      <c r="J2" s="382"/>
      <c r="K2" s="382"/>
      <c r="L2" s="382"/>
      <c r="M2" s="385" t="s">
        <v>20</v>
      </c>
      <c r="N2" s="386"/>
      <c r="O2" s="386"/>
    </row>
    <row r="3" spans="1:15" ht="39" customHeight="1" thickBot="1">
      <c r="A3" s="387" t="s">
        <v>1</v>
      </c>
      <c r="B3" s="388" t="s">
        <v>2</v>
      </c>
      <c r="C3" s="389" t="s">
        <v>3</v>
      </c>
      <c r="D3" s="390" t="s">
        <v>25</v>
      </c>
      <c r="E3" s="391" t="s">
        <v>4</v>
      </c>
      <c r="F3" s="388" t="s">
        <v>5</v>
      </c>
      <c r="G3" s="391" t="s">
        <v>50</v>
      </c>
      <c r="H3" s="392" t="s">
        <v>63</v>
      </c>
      <c r="I3" s="392" t="s">
        <v>62</v>
      </c>
      <c r="J3" s="388" t="s">
        <v>23</v>
      </c>
      <c r="K3" s="388" t="s">
        <v>8</v>
      </c>
      <c r="L3" s="393" t="s">
        <v>9</v>
      </c>
      <c r="M3" s="393" t="s">
        <v>10</v>
      </c>
      <c r="N3" s="394" t="s">
        <v>190</v>
      </c>
      <c r="O3" s="395" t="s">
        <v>43</v>
      </c>
    </row>
    <row r="4" spans="1:15" ht="16" thickTop="1">
      <c r="A4" s="396" t="s">
        <v>21</v>
      </c>
      <c r="B4" s="397"/>
      <c r="C4" s="398"/>
      <c r="D4" s="399"/>
      <c r="E4" s="400"/>
      <c r="F4" s="401"/>
      <c r="G4" s="401"/>
      <c r="H4" s="401"/>
      <c r="I4" s="401"/>
      <c r="J4" s="401"/>
      <c r="K4" s="401"/>
      <c r="L4" s="402"/>
      <c r="M4" s="402"/>
      <c r="N4" s="401"/>
      <c r="O4" s="403"/>
    </row>
    <row r="5" spans="1:15">
      <c r="A5" s="404"/>
      <c r="B5" s="405"/>
      <c r="C5" s="405"/>
      <c r="D5" s="406"/>
      <c r="E5" s="407"/>
      <c r="F5" s="405"/>
      <c r="G5" s="405"/>
      <c r="H5" s="405"/>
      <c r="I5" s="405"/>
      <c r="J5" s="405"/>
      <c r="K5" s="405"/>
      <c r="L5" s="405"/>
      <c r="M5" s="405"/>
      <c r="N5" s="408">
        <v>19000</v>
      </c>
      <c r="O5" s="409"/>
    </row>
    <row r="6" spans="1:15">
      <c r="A6" s="410"/>
      <c r="B6" s="405"/>
      <c r="C6" s="411"/>
      <c r="D6" s="412"/>
      <c r="E6" s="407"/>
      <c r="F6" s="413"/>
      <c r="G6" s="413"/>
      <c r="H6" s="413"/>
      <c r="I6" s="414"/>
      <c r="J6" s="414"/>
      <c r="K6" s="405"/>
      <c r="L6" s="405"/>
      <c r="M6" s="413"/>
      <c r="N6" s="408"/>
      <c r="O6" s="415"/>
    </row>
    <row r="7" spans="1:15">
      <c r="A7" s="410"/>
      <c r="B7" s="405"/>
      <c r="C7" s="411"/>
      <c r="D7" s="412"/>
      <c r="E7" s="407"/>
      <c r="F7" s="405"/>
      <c r="G7" s="405"/>
      <c r="H7" s="405"/>
      <c r="I7" s="405"/>
      <c r="J7" s="405"/>
      <c r="K7" s="405"/>
      <c r="L7" s="405"/>
      <c r="M7" s="405"/>
      <c r="N7" s="408"/>
      <c r="O7" s="409"/>
    </row>
    <row r="8" spans="1:15">
      <c r="A8" s="416"/>
      <c r="B8" s="417"/>
      <c r="C8" s="417"/>
      <c r="D8" s="418"/>
      <c r="E8" s="419"/>
      <c r="F8" s="417"/>
      <c r="G8" s="417"/>
      <c r="H8" s="417"/>
      <c r="I8" s="417"/>
      <c r="J8" s="417"/>
      <c r="K8" s="417"/>
      <c r="L8" s="417"/>
      <c r="M8" s="417"/>
      <c r="N8" s="420"/>
      <c r="O8" s="421"/>
    </row>
    <row r="9" spans="1:15">
      <c r="A9" s="422"/>
      <c r="B9" s="417"/>
      <c r="C9" s="417"/>
      <c r="D9" s="418"/>
      <c r="E9" s="419"/>
      <c r="F9" s="417"/>
      <c r="G9" s="417"/>
      <c r="H9" s="417"/>
      <c r="I9" s="417"/>
      <c r="J9" s="417"/>
      <c r="K9" s="417"/>
      <c r="L9" s="417"/>
      <c r="M9" s="417"/>
      <c r="N9" s="420"/>
      <c r="O9" s="421"/>
    </row>
    <row r="10" spans="1:15">
      <c r="A10" s="404"/>
      <c r="B10" s="405"/>
      <c r="C10" s="405"/>
      <c r="D10" s="406"/>
      <c r="E10" s="407"/>
      <c r="F10" s="405"/>
      <c r="G10" s="405"/>
      <c r="H10" s="405"/>
      <c r="I10" s="405"/>
      <c r="J10" s="405"/>
      <c r="K10" s="405"/>
      <c r="L10" s="405"/>
      <c r="M10" s="405"/>
      <c r="N10" s="408"/>
      <c r="O10" s="409"/>
    </row>
    <row r="11" spans="1:15">
      <c r="A11" s="423"/>
      <c r="B11" s="424"/>
      <c r="C11" s="424"/>
      <c r="D11" s="425"/>
      <c r="E11" s="426"/>
      <c r="F11" s="424"/>
      <c r="G11" s="424"/>
      <c r="H11" s="424"/>
      <c r="I11" s="424"/>
      <c r="J11" s="424"/>
      <c r="K11" s="424"/>
      <c r="L11" s="424"/>
      <c r="M11" s="424"/>
      <c r="N11" s="427"/>
      <c r="O11" s="428"/>
    </row>
    <row r="12" spans="1:15">
      <c r="A12" s="429"/>
      <c r="B12" s="430"/>
      <c r="C12" s="430"/>
      <c r="D12" s="431"/>
      <c r="E12" s="432"/>
      <c r="F12" s="430"/>
      <c r="G12" s="430"/>
      <c r="H12" s="430"/>
      <c r="I12" s="430"/>
      <c r="J12" s="430"/>
      <c r="K12" s="430"/>
      <c r="L12" s="430"/>
      <c r="M12" s="430"/>
      <c r="N12" s="433"/>
      <c r="O12" s="434"/>
    </row>
    <row r="13" spans="1:15" ht="16" thickBot="1">
      <c r="A13" s="435" t="s">
        <v>15</v>
      </c>
      <c r="B13" s="436"/>
      <c r="C13" s="437" t="s">
        <v>16</v>
      </c>
      <c r="D13" s="438"/>
      <c r="E13" s="439"/>
      <c r="F13" s="437"/>
      <c r="G13" s="437"/>
      <c r="H13" s="437"/>
      <c r="I13" s="437"/>
      <c r="J13" s="437"/>
      <c r="K13" s="437"/>
      <c r="L13" s="437" t="s">
        <v>16</v>
      </c>
      <c r="M13" s="437"/>
      <c r="N13" s="440">
        <f>ROUND(SUM(N5:INDEX(N:N,ROW()-1)),0)</f>
        <v>19000</v>
      </c>
      <c r="O13" s="441"/>
    </row>
    <row r="14" spans="1:15" ht="16" thickTop="1">
      <c r="A14" s="442" t="s">
        <v>13</v>
      </c>
      <c r="B14" s="443"/>
      <c r="C14" s="398"/>
      <c r="D14" s="399"/>
      <c r="E14" s="400"/>
      <c r="F14" s="401"/>
      <c r="G14" s="401"/>
      <c r="H14" s="401"/>
      <c r="I14" s="401"/>
      <c r="J14" s="401"/>
      <c r="K14" s="401"/>
      <c r="L14" s="402"/>
      <c r="M14" s="402"/>
      <c r="N14" s="401"/>
      <c r="O14" s="403"/>
    </row>
    <row r="15" spans="1:15">
      <c r="A15" s="404"/>
      <c r="B15" s="405"/>
      <c r="C15" s="405"/>
      <c r="D15" s="406"/>
      <c r="E15" s="407"/>
      <c r="F15" s="405"/>
      <c r="G15" s="405"/>
      <c r="H15" s="405"/>
      <c r="I15" s="405"/>
      <c r="J15" s="405"/>
      <c r="K15" s="405"/>
      <c r="L15" s="405"/>
      <c r="M15" s="405"/>
      <c r="N15" s="408">
        <v>70000</v>
      </c>
      <c r="O15" s="409"/>
    </row>
    <row r="16" spans="1:15">
      <c r="A16" s="410"/>
      <c r="B16" s="405"/>
      <c r="C16" s="411"/>
      <c r="D16" s="412"/>
      <c r="E16" s="407"/>
      <c r="F16" s="413"/>
      <c r="G16" s="413"/>
      <c r="H16" s="413"/>
      <c r="I16" s="414"/>
      <c r="J16" s="414"/>
      <c r="K16" s="405"/>
      <c r="L16" s="405"/>
      <c r="M16" s="413"/>
      <c r="N16" s="408"/>
      <c r="O16" s="415"/>
    </row>
    <row r="17" spans="1:15">
      <c r="A17" s="404"/>
      <c r="B17" s="405"/>
      <c r="C17" s="405"/>
      <c r="D17" s="406"/>
      <c r="E17" s="407"/>
      <c r="F17" s="405"/>
      <c r="G17" s="405"/>
      <c r="H17" s="405"/>
      <c r="I17" s="405"/>
      <c r="J17" s="405"/>
      <c r="K17" s="405"/>
      <c r="L17" s="405"/>
      <c r="M17" s="405"/>
      <c r="N17" s="408"/>
      <c r="O17" s="409"/>
    </row>
    <row r="18" spans="1:15">
      <c r="A18" s="404"/>
      <c r="B18" s="405"/>
      <c r="C18" s="405"/>
      <c r="D18" s="406"/>
      <c r="E18" s="407"/>
      <c r="F18" s="405"/>
      <c r="G18" s="405"/>
      <c r="H18" s="405"/>
      <c r="I18" s="405"/>
      <c r="J18" s="405"/>
      <c r="K18" s="405"/>
      <c r="L18" s="405"/>
      <c r="M18" s="405"/>
      <c r="N18" s="408"/>
      <c r="O18" s="409"/>
    </row>
    <row r="19" spans="1:15">
      <c r="A19" s="423"/>
      <c r="B19" s="424"/>
      <c r="C19" s="424"/>
      <c r="D19" s="425"/>
      <c r="E19" s="426"/>
      <c r="F19" s="424"/>
      <c r="G19" s="424"/>
      <c r="H19" s="424"/>
      <c r="I19" s="424"/>
      <c r="J19" s="424"/>
      <c r="K19" s="424"/>
      <c r="L19" s="424"/>
      <c r="M19" s="424"/>
      <c r="N19" s="427"/>
      <c r="O19" s="428"/>
    </row>
    <row r="20" spans="1:15">
      <c r="A20" s="429"/>
      <c r="B20" s="430"/>
      <c r="C20" s="430"/>
      <c r="D20" s="431"/>
      <c r="E20" s="432"/>
      <c r="F20" s="430"/>
      <c r="G20" s="430"/>
      <c r="H20" s="430"/>
      <c r="I20" s="430"/>
      <c r="J20" s="430"/>
      <c r="K20" s="430"/>
      <c r="L20" s="430"/>
      <c r="M20" s="430"/>
      <c r="N20" s="433"/>
      <c r="O20" s="434"/>
    </row>
    <row r="21" spans="1:15">
      <c r="A21" s="444" t="s">
        <v>15</v>
      </c>
      <c r="B21" s="445"/>
      <c r="C21" s="446" t="s">
        <v>16</v>
      </c>
      <c r="D21" s="447"/>
      <c r="E21" s="448"/>
      <c r="F21" s="446"/>
      <c r="G21" s="446"/>
      <c r="H21" s="446"/>
      <c r="I21" s="446"/>
      <c r="J21" s="446"/>
      <c r="K21" s="446"/>
      <c r="L21" s="446" t="s">
        <v>16</v>
      </c>
      <c r="M21" s="446"/>
      <c r="N21" s="449">
        <f>ROUND(SUM(N15:INDEX(N:N,ROW()-1)),0)</f>
        <v>70000</v>
      </c>
      <c r="O21" s="450"/>
    </row>
    <row r="22" spans="1:15" ht="17.399999999999999" customHeight="1" thickBot="1">
      <c r="A22" s="451" t="s">
        <v>71</v>
      </c>
      <c r="B22" s="452"/>
      <c r="C22" s="453" t="s">
        <v>11</v>
      </c>
      <c r="D22" s="454"/>
      <c r="E22" s="455"/>
      <c r="F22" s="453"/>
      <c r="G22" s="453"/>
      <c r="H22" s="453"/>
      <c r="I22" s="453"/>
      <c r="J22" s="453"/>
      <c r="K22" s="453"/>
      <c r="L22" s="453" t="s">
        <v>11</v>
      </c>
      <c r="M22" s="453"/>
      <c r="N22" s="456">
        <f>N13+N21</f>
        <v>89000</v>
      </c>
      <c r="O22" s="457"/>
    </row>
    <row r="23" spans="1:15" s="3" customFormat="1" ht="41.4" customHeight="1" thickTop="1">
      <c r="A23" s="458"/>
      <c r="B23" s="295"/>
      <c r="C23" s="295"/>
      <c r="D23" s="458" t="s">
        <v>48</v>
      </c>
      <c r="E23" s="458"/>
      <c r="F23" s="458" t="s">
        <v>16</v>
      </c>
      <c r="G23" s="458" t="s">
        <v>16</v>
      </c>
      <c r="H23" s="459"/>
      <c r="I23" s="458" t="s">
        <v>47</v>
      </c>
      <c r="J23" s="295"/>
      <c r="K23" s="459"/>
      <c r="L23" s="459"/>
      <c r="M23" s="460"/>
      <c r="N23" s="458"/>
      <c r="O23" s="295"/>
    </row>
    <row r="24" spans="1:15" s="127" customFormat="1" ht="17.5" customHeight="1">
      <c r="A24" s="461" t="s">
        <v>347</v>
      </c>
      <c r="B24" s="461"/>
      <c r="C24" s="461"/>
      <c r="D24" s="461"/>
      <c r="E24" s="461"/>
      <c r="F24" s="320" t="s">
        <v>285</v>
      </c>
      <c r="G24" s="461"/>
      <c r="H24" s="461"/>
      <c r="I24" s="461"/>
      <c r="J24" s="461"/>
      <c r="K24" s="461"/>
      <c r="L24" s="461"/>
      <c r="M24" s="461"/>
      <c r="N24" s="461"/>
      <c r="O24" s="461"/>
    </row>
    <row r="25" spans="1:15" s="127" customFormat="1" ht="17.5" customHeight="1">
      <c r="A25" s="321" t="s">
        <v>191</v>
      </c>
      <c r="B25" s="321"/>
      <c r="C25" s="321"/>
      <c r="D25" s="461"/>
      <c r="E25" s="461"/>
      <c r="F25" s="461" t="s">
        <v>286</v>
      </c>
      <c r="G25" s="461"/>
      <c r="H25" s="461"/>
      <c r="I25" s="461"/>
      <c r="J25" s="461"/>
      <c r="K25" s="461"/>
      <c r="L25" s="461"/>
      <c r="M25" s="461"/>
      <c r="N25" s="461"/>
      <c r="O25" s="461"/>
    </row>
    <row r="26" spans="1:15" s="127" customFormat="1" ht="17.5" customHeight="1">
      <c r="A26" s="321" t="s">
        <v>284</v>
      </c>
      <c r="B26" s="321"/>
      <c r="C26" s="321"/>
      <c r="D26" s="462" t="s">
        <v>69</v>
      </c>
      <c r="E26" s="461"/>
      <c r="F26" s="461" t="s">
        <v>288</v>
      </c>
      <c r="G26" s="462"/>
      <c r="H26" s="462"/>
      <c r="I26" s="462"/>
      <c r="J26" s="462"/>
      <c r="K26" s="462"/>
      <c r="L26" s="461"/>
      <c r="M26" s="461"/>
      <c r="N26" s="461"/>
      <c r="O26" s="461"/>
    </row>
    <row r="27" spans="1:15" s="127" customFormat="1" ht="17.5" customHeight="1">
      <c r="A27" s="321" t="s">
        <v>192</v>
      </c>
      <c r="B27" s="321"/>
      <c r="C27" s="321"/>
      <c r="D27" s="461"/>
      <c r="E27" s="461"/>
      <c r="F27" s="461" t="s">
        <v>289</v>
      </c>
      <c r="G27" s="462"/>
      <c r="H27" s="462"/>
      <c r="I27" s="462"/>
      <c r="J27" s="462"/>
      <c r="K27" s="462"/>
      <c r="L27" s="461"/>
      <c r="M27" s="461"/>
      <c r="N27" s="461"/>
      <c r="O27" s="461"/>
    </row>
    <row r="28" spans="1:15" s="127" customFormat="1" ht="17.5" customHeight="1">
      <c r="A28" s="461" t="s">
        <v>287</v>
      </c>
      <c r="B28" s="461"/>
      <c r="C28" s="461"/>
      <c r="D28" s="461"/>
      <c r="E28" s="461"/>
      <c r="F28" s="320" t="s">
        <v>290</v>
      </c>
      <c r="G28" s="462"/>
      <c r="H28" s="462"/>
      <c r="I28" s="462"/>
      <c r="J28" s="462"/>
      <c r="K28" s="462"/>
      <c r="L28" s="461"/>
      <c r="M28" s="461"/>
      <c r="N28" s="461"/>
      <c r="O28" s="461"/>
    </row>
    <row r="29" spans="1:15" s="127" customFormat="1" ht="17.5" customHeight="1">
      <c r="B29" s="128"/>
      <c r="C29" s="128"/>
      <c r="D29" s="128"/>
      <c r="G29" s="260"/>
      <c r="H29" s="260"/>
      <c r="I29" s="260"/>
      <c r="J29" s="260"/>
      <c r="K29" s="260"/>
    </row>
    <row r="30" spans="1:15" s="127" customFormat="1" ht="17.5" customHeight="1">
      <c r="A30" s="128"/>
      <c r="B30" s="128"/>
      <c r="C30" s="128"/>
      <c r="D30" s="128"/>
    </row>
    <row r="31" spans="1:15" s="2" customFormat="1" ht="12"/>
  </sheetData>
  <mergeCells count="7">
    <mergeCell ref="A26:C26"/>
    <mergeCell ref="A27:C27"/>
    <mergeCell ref="M2:O2"/>
    <mergeCell ref="A14:B14"/>
    <mergeCell ref="A4:B4"/>
    <mergeCell ref="A25:C25"/>
    <mergeCell ref="A22:B22"/>
  </mergeCells>
  <phoneticPr fontId="2" type="noConversion"/>
  <printOptions horizontalCentered="1"/>
  <pageMargins left="0.51181102362204722" right="0.51181102362204722" top="0.55118110236220474" bottom="0.55118110236220474" header="0.31496062992125984" footer="0.31496062992125984"/>
  <pageSetup paperSize="9" scale="7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33"/>
  <sheetViews>
    <sheetView topLeftCell="A9" zoomScaleNormal="100" zoomScaleSheetLayoutView="100" workbookViewId="0">
      <selection sqref="A1:K30"/>
    </sheetView>
  </sheetViews>
  <sheetFormatPr defaultColWidth="9" defaultRowHeight="15.5"/>
  <cols>
    <col min="1" max="1" width="15.1796875" style="3" customWidth="1"/>
    <col min="2" max="2" width="13.81640625" style="3" customWidth="1"/>
    <col min="3" max="3" width="15.90625" style="3" customWidth="1"/>
    <col min="4" max="4" width="14.1796875" style="3" customWidth="1"/>
    <col min="5" max="5" width="14.90625" style="3" customWidth="1"/>
    <col min="6" max="6" width="16.453125" style="3" customWidth="1"/>
    <col min="7" max="7" width="12.6328125" style="3" customWidth="1"/>
    <col min="8" max="8" width="22.81640625" style="3" customWidth="1"/>
    <col min="9" max="9" width="10.1796875" style="3" customWidth="1"/>
    <col min="10" max="10" width="14.90625" style="3" customWidth="1"/>
    <col min="11" max="11" width="15.6328125" style="3" customWidth="1"/>
    <col min="12" max="16384" width="9" style="3"/>
  </cols>
  <sheetData>
    <row r="1" spans="1:11">
      <c r="A1" s="295" t="s">
        <v>102</v>
      </c>
      <c r="B1" s="295"/>
      <c r="C1" s="295"/>
      <c r="D1" s="295"/>
      <c r="E1" s="295"/>
      <c r="F1" s="295"/>
      <c r="G1" s="295"/>
      <c r="H1" s="295"/>
      <c r="I1" s="295"/>
      <c r="J1" s="295"/>
      <c r="K1" s="295"/>
    </row>
    <row r="2" spans="1:11" ht="18">
      <c r="A2" s="295"/>
      <c r="B2" s="295"/>
      <c r="C2" s="295"/>
      <c r="D2" s="295"/>
      <c r="E2" s="463" t="str">
        <f>創新或研究發展人員薪資!D1</f>
        <v xml:space="preserve">      年      月</v>
      </c>
      <c r="F2" s="464" t="s">
        <v>338</v>
      </c>
      <c r="G2" s="295"/>
      <c r="H2" s="465"/>
      <c r="I2" s="295"/>
      <c r="J2" s="295"/>
      <c r="K2" s="295"/>
    </row>
    <row r="3" spans="1:11">
      <c r="A3" s="295"/>
      <c r="B3" s="295"/>
      <c r="C3" s="295"/>
      <c r="D3" s="295"/>
      <c r="E3" s="295"/>
      <c r="F3" s="295"/>
      <c r="G3" s="295"/>
      <c r="H3" s="295"/>
      <c r="I3" s="295"/>
      <c r="J3" s="295"/>
      <c r="K3" s="295"/>
    </row>
    <row r="4" spans="1:11" ht="16" thickBot="1">
      <c r="A4" s="295"/>
      <c r="B4" s="466"/>
      <c r="C4" s="295"/>
      <c r="D4" s="466"/>
      <c r="E4" s="295"/>
      <c r="F4" s="466"/>
      <c r="G4" s="466"/>
      <c r="H4" s="295"/>
      <c r="I4" s="295"/>
      <c r="J4" s="467"/>
      <c r="K4" s="377" t="s">
        <v>14</v>
      </c>
    </row>
    <row r="5" spans="1:11" ht="43.5" customHeight="1" thickBot="1">
      <c r="A5" s="468" t="s">
        <v>4</v>
      </c>
      <c r="B5" s="469" t="s">
        <v>5</v>
      </c>
      <c r="C5" s="391" t="s">
        <v>50</v>
      </c>
      <c r="D5" s="469" t="s">
        <v>6</v>
      </c>
      <c r="E5" s="469" t="s">
        <v>7</v>
      </c>
      <c r="F5" s="469" t="s">
        <v>77</v>
      </c>
      <c r="G5" s="469" t="s">
        <v>78</v>
      </c>
      <c r="H5" s="469" t="s">
        <v>79</v>
      </c>
      <c r="I5" s="469" t="s">
        <v>80</v>
      </c>
      <c r="J5" s="392" t="s">
        <v>350</v>
      </c>
      <c r="K5" s="395" t="s">
        <v>81</v>
      </c>
    </row>
    <row r="6" spans="1:11" ht="16.5" thickTop="1" thickBot="1">
      <c r="A6" s="470" t="s">
        <v>336</v>
      </c>
      <c r="B6" s="471"/>
      <c r="C6" s="472"/>
      <c r="D6" s="467"/>
      <c r="E6" s="473"/>
      <c r="F6" s="474"/>
      <c r="G6" s="473"/>
      <c r="H6" s="473"/>
      <c r="I6" s="471"/>
      <c r="J6" s="475"/>
      <c r="K6" s="476"/>
    </row>
    <row r="7" spans="1:11" ht="16" thickTop="1">
      <c r="A7" s="477"/>
      <c r="B7" s="478"/>
      <c r="C7" s="478"/>
      <c r="D7" s="479"/>
      <c r="E7" s="479"/>
      <c r="F7" s="479"/>
      <c r="G7" s="479"/>
      <c r="H7" s="479"/>
      <c r="I7" s="480" t="s">
        <v>193</v>
      </c>
      <c r="J7" s="481">
        <v>950000</v>
      </c>
      <c r="K7" s="482"/>
    </row>
    <row r="8" spans="1:11">
      <c r="A8" s="483"/>
      <c r="B8" s="484"/>
      <c r="C8" s="484"/>
      <c r="D8" s="479"/>
      <c r="E8" s="479"/>
      <c r="F8" s="479"/>
      <c r="G8" s="479"/>
      <c r="H8" s="479"/>
      <c r="I8" s="479"/>
      <c r="J8" s="479"/>
      <c r="K8" s="482"/>
    </row>
    <row r="9" spans="1:11">
      <c r="A9" s="483"/>
      <c r="B9" s="484"/>
      <c r="C9" s="484"/>
      <c r="D9" s="479"/>
      <c r="E9" s="479"/>
      <c r="F9" s="479"/>
      <c r="G9" s="479"/>
      <c r="H9" s="479"/>
      <c r="I9" s="479"/>
      <c r="J9" s="479"/>
      <c r="K9" s="482"/>
    </row>
    <row r="10" spans="1:11">
      <c r="A10" s="485"/>
      <c r="B10" s="486"/>
      <c r="C10" s="486"/>
      <c r="D10" s="487"/>
      <c r="E10" s="487"/>
      <c r="F10" s="487"/>
      <c r="G10" s="487"/>
      <c r="H10" s="487"/>
      <c r="I10" s="487"/>
      <c r="J10" s="487"/>
      <c r="K10" s="488"/>
    </row>
    <row r="11" spans="1:11" ht="16" thickBot="1">
      <c r="A11" s="489" t="s">
        <v>194</v>
      </c>
      <c r="B11" s="490"/>
      <c r="C11" s="490"/>
      <c r="D11" s="490"/>
      <c r="E11" s="490"/>
      <c r="F11" s="491"/>
      <c r="G11" s="492"/>
      <c r="H11" s="492"/>
      <c r="I11" s="492"/>
      <c r="J11" s="493">
        <f>ROUND(SUM(J7:INDEX(J:J,ROW()-1)),0)</f>
        <v>950000</v>
      </c>
      <c r="K11" s="494"/>
    </row>
    <row r="12" spans="1:11" ht="16.5" thickTop="1" thickBot="1">
      <c r="A12" s="495" t="s">
        <v>337</v>
      </c>
      <c r="B12" s="496"/>
      <c r="C12" s="496"/>
      <c r="D12" s="497"/>
      <c r="E12" s="498"/>
      <c r="F12" s="499"/>
      <c r="G12" s="498"/>
      <c r="H12" s="498"/>
      <c r="I12" s="496"/>
      <c r="J12" s="500"/>
      <c r="K12" s="501"/>
    </row>
    <row r="13" spans="1:11" ht="43.5" customHeight="1" thickBot="1">
      <c r="A13" s="468" t="s">
        <v>4</v>
      </c>
      <c r="B13" s="469" t="s">
        <v>5</v>
      </c>
      <c r="C13" s="391" t="s">
        <v>50</v>
      </c>
      <c r="D13" s="469" t="s">
        <v>6</v>
      </c>
      <c r="E13" s="469" t="s">
        <v>7</v>
      </c>
      <c r="F13" s="469" t="s">
        <v>82</v>
      </c>
      <c r="G13" s="469" t="s">
        <v>83</v>
      </c>
      <c r="H13" s="469" t="s">
        <v>84</v>
      </c>
      <c r="I13" s="469" t="s">
        <v>85</v>
      </c>
      <c r="J13" s="392" t="s">
        <v>350</v>
      </c>
      <c r="K13" s="395" t="s">
        <v>43</v>
      </c>
    </row>
    <row r="14" spans="1:11" ht="16" thickTop="1">
      <c r="A14" s="483"/>
      <c r="B14" s="484"/>
      <c r="C14" s="484"/>
      <c r="D14" s="479"/>
      <c r="E14" s="479"/>
      <c r="F14" s="479"/>
      <c r="G14" s="479"/>
      <c r="H14" s="479"/>
      <c r="I14" s="479"/>
      <c r="J14" s="502">
        <v>350000</v>
      </c>
      <c r="K14" s="482"/>
    </row>
    <row r="15" spans="1:11">
      <c r="A15" s="483"/>
      <c r="B15" s="484"/>
      <c r="C15" s="484"/>
      <c r="D15" s="479"/>
      <c r="E15" s="479"/>
      <c r="F15" s="479"/>
      <c r="G15" s="479"/>
      <c r="H15" s="479"/>
      <c r="I15" s="479"/>
      <c r="J15" s="502"/>
      <c r="K15" s="482"/>
    </row>
    <row r="16" spans="1:11">
      <c r="A16" s="503"/>
      <c r="B16" s="479"/>
      <c r="C16" s="479"/>
      <c r="D16" s="479"/>
      <c r="E16" s="479"/>
      <c r="F16" s="479"/>
      <c r="G16" s="479"/>
      <c r="H16" s="479"/>
      <c r="I16" s="479"/>
      <c r="J16" s="502"/>
      <c r="K16" s="482"/>
    </row>
    <row r="17" spans="1:11">
      <c r="A17" s="504"/>
      <c r="B17" s="487"/>
      <c r="C17" s="487"/>
      <c r="D17" s="487"/>
      <c r="E17" s="487"/>
      <c r="F17" s="487"/>
      <c r="G17" s="487"/>
      <c r="H17" s="487"/>
      <c r="I17" s="487"/>
      <c r="J17" s="505"/>
      <c r="K17" s="488"/>
    </row>
    <row r="18" spans="1:11" ht="16" thickBot="1">
      <c r="A18" s="489" t="s">
        <v>194</v>
      </c>
      <c r="B18" s="490"/>
      <c r="C18" s="490"/>
      <c r="D18" s="490"/>
      <c r="E18" s="490"/>
      <c r="F18" s="491"/>
      <c r="G18" s="492"/>
      <c r="H18" s="492"/>
      <c r="I18" s="492"/>
      <c r="J18" s="493">
        <f>ROUND(SUM(J14:INDEX(J:J,ROW()-1)),0)</f>
        <v>350000</v>
      </c>
      <c r="K18" s="494"/>
    </row>
    <row r="19" spans="1:11" ht="16.5" thickTop="1" thickBot="1">
      <c r="A19" s="506" t="s">
        <v>86</v>
      </c>
      <c r="B19" s="507"/>
      <c r="C19" s="472"/>
      <c r="D19" s="467"/>
      <c r="E19" s="508"/>
      <c r="F19" s="509"/>
      <c r="G19" s="508"/>
      <c r="H19" s="508"/>
      <c r="I19" s="507"/>
      <c r="J19" s="510"/>
      <c r="K19" s="511"/>
    </row>
    <row r="20" spans="1:11" ht="40.5" customHeight="1" thickBot="1">
      <c r="A20" s="468" t="s">
        <v>4</v>
      </c>
      <c r="B20" s="469" t="s">
        <v>5</v>
      </c>
      <c r="C20" s="391" t="s">
        <v>50</v>
      </c>
      <c r="D20" s="469" t="s">
        <v>6</v>
      </c>
      <c r="E20" s="469" t="s">
        <v>7</v>
      </c>
      <c r="F20" s="469" t="s">
        <v>17</v>
      </c>
      <c r="G20" s="469" t="s">
        <v>87</v>
      </c>
      <c r="H20" s="469" t="s">
        <v>19</v>
      </c>
      <c r="I20" s="469" t="s">
        <v>24</v>
      </c>
      <c r="J20" s="392" t="s">
        <v>350</v>
      </c>
      <c r="K20" s="395" t="s">
        <v>43</v>
      </c>
    </row>
    <row r="21" spans="1:11" ht="16" thickTop="1">
      <c r="A21" s="483"/>
      <c r="B21" s="484"/>
      <c r="C21" s="484"/>
      <c r="D21" s="479"/>
      <c r="E21" s="479"/>
      <c r="F21" s="479"/>
      <c r="G21" s="479"/>
      <c r="H21" s="479"/>
      <c r="I21" s="479"/>
      <c r="J21" s="502">
        <v>25000</v>
      </c>
      <c r="K21" s="482"/>
    </row>
    <row r="22" spans="1:11">
      <c r="A22" s="483"/>
      <c r="B22" s="484"/>
      <c r="C22" s="484"/>
      <c r="D22" s="479"/>
      <c r="E22" s="479"/>
      <c r="F22" s="479"/>
      <c r="G22" s="479"/>
      <c r="H22" s="479"/>
      <c r="I22" s="479"/>
      <c r="J22" s="502"/>
      <c r="K22" s="482"/>
    </row>
    <row r="23" spans="1:11">
      <c r="A23" s="503"/>
      <c r="B23" s="479"/>
      <c r="C23" s="479"/>
      <c r="D23" s="479"/>
      <c r="E23" s="479"/>
      <c r="F23" s="479"/>
      <c r="G23" s="479"/>
      <c r="H23" s="479"/>
      <c r="I23" s="479"/>
      <c r="J23" s="502"/>
      <c r="K23" s="482"/>
    </row>
    <row r="24" spans="1:11">
      <c r="A24" s="504"/>
      <c r="B24" s="487"/>
      <c r="C24" s="487"/>
      <c r="D24" s="487"/>
      <c r="E24" s="487"/>
      <c r="F24" s="487"/>
      <c r="G24" s="487"/>
      <c r="H24" s="487"/>
      <c r="I24" s="487"/>
      <c r="J24" s="505"/>
      <c r="K24" s="488"/>
    </row>
    <row r="25" spans="1:11" ht="16" thickBot="1">
      <c r="A25" s="489" t="s">
        <v>194</v>
      </c>
      <c r="B25" s="490"/>
      <c r="C25" s="490"/>
      <c r="D25" s="490"/>
      <c r="E25" s="490"/>
      <c r="F25" s="491"/>
      <c r="G25" s="512"/>
      <c r="H25" s="512"/>
      <c r="I25" s="512"/>
      <c r="J25" s="493">
        <f>ROUND(SUM(J21:INDEX(J:J,ROW()-1)),0)</f>
        <v>25000</v>
      </c>
      <c r="K25" s="513"/>
    </row>
    <row r="26" spans="1:11" ht="39" customHeight="1" thickTop="1">
      <c r="A26" s="295"/>
      <c r="B26" s="295" t="s">
        <v>46</v>
      </c>
      <c r="C26" s="295"/>
      <c r="D26" s="295" t="s">
        <v>11</v>
      </c>
      <c r="E26" s="295" t="s">
        <v>11</v>
      </c>
      <c r="F26" s="514"/>
      <c r="G26" s="295" t="s">
        <v>47</v>
      </c>
      <c r="H26" s="515"/>
      <c r="I26" s="514"/>
      <c r="J26" s="295"/>
      <c r="K26" s="295"/>
    </row>
    <row r="27" spans="1:11" ht="15.65" customHeight="1">
      <c r="A27" s="320" t="s">
        <v>348</v>
      </c>
      <c r="B27" s="295"/>
      <c r="C27" s="515"/>
      <c r="D27" s="515"/>
      <c r="E27" s="461" t="s">
        <v>292</v>
      </c>
      <c r="F27" s="295"/>
      <c r="G27" s="295"/>
      <c r="H27" s="295"/>
      <c r="I27" s="295"/>
      <c r="J27" s="295"/>
      <c r="K27" s="516"/>
    </row>
    <row r="28" spans="1:11" ht="14.25" customHeight="1">
      <c r="A28" s="461" t="s">
        <v>240</v>
      </c>
      <c r="B28" s="295"/>
      <c r="C28" s="515"/>
      <c r="D28" s="515"/>
      <c r="E28" s="461" t="s">
        <v>294</v>
      </c>
      <c r="F28" s="516"/>
      <c r="G28" s="516"/>
      <c r="H28" s="516"/>
      <c r="I28" s="516"/>
      <c r="J28" s="516"/>
      <c r="K28" s="516"/>
    </row>
    <row r="29" spans="1:11" ht="14.25" customHeight="1">
      <c r="A29" s="461" t="s">
        <v>291</v>
      </c>
      <c r="B29" s="295"/>
      <c r="C29" s="295"/>
      <c r="D29" s="295"/>
      <c r="E29" s="517" t="s">
        <v>295</v>
      </c>
      <c r="F29" s="517"/>
      <c r="G29" s="517"/>
      <c r="H29" s="517"/>
      <c r="I29" s="517"/>
      <c r="J29" s="517"/>
      <c r="K29" s="516"/>
    </row>
    <row r="30" spans="1:11" ht="14.25" customHeight="1">
      <c r="A30" s="320" t="s">
        <v>293</v>
      </c>
      <c r="B30" s="295"/>
      <c r="C30" s="295"/>
      <c r="D30" s="295"/>
      <c r="E30" s="517"/>
      <c r="F30" s="517"/>
      <c r="G30" s="517"/>
      <c r="H30" s="517"/>
      <c r="I30" s="517"/>
      <c r="J30" s="517"/>
      <c r="K30" s="295"/>
    </row>
    <row r="31" spans="1:11" ht="15.65" customHeight="1">
      <c r="F31" s="137"/>
      <c r="G31" s="137"/>
      <c r="H31" s="137"/>
      <c r="I31" s="137"/>
      <c r="J31" s="137"/>
      <c r="K31" s="137"/>
    </row>
    <row r="32" spans="1:11" ht="13.5" customHeight="1">
      <c r="K32" s="137"/>
    </row>
    <row r="33" spans="1:11" ht="24" customHeight="1">
      <c r="A33" s="127"/>
      <c r="K33" s="128"/>
    </row>
  </sheetData>
  <mergeCells count="4">
    <mergeCell ref="A11:F11"/>
    <mergeCell ref="A18:F18"/>
    <mergeCell ref="A25:F25"/>
    <mergeCell ref="E29:J30"/>
  </mergeCells>
  <phoneticPr fontId="2" type="noConversion"/>
  <printOptions horizontalCentered="1"/>
  <pageMargins left="0.31496062992125984" right="0.31496062992125984" top="0.35433070866141736" bottom="0.35433070866141736" header="0.31496062992125984" footer="0.31496062992125984"/>
  <pageSetup paperSize="9" scale="72"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120"/>
  <sheetViews>
    <sheetView zoomScaleNormal="100" workbookViewId="0">
      <selection sqref="A1:XFD1048576"/>
    </sheetView>
  </sheetViews>
  <sheetFormatPr defaultColWidth="8.90625" defaultRowHeight="15.5"/>
  <cols>
    <col min="1" max="1" width="13.08984375" style="295" customWidth="1"/>
    <col min="2" max="2" width="8.90625" style="295"/>
    <col min="3" max="3" width="15.54296875" style="295" customWidth="1"/>
    <col min="4" max="4" width="10.6328125" style="295" customWidth="1"/>
    <col min="5" max="5" width="15.1796875" style="295" customWidth="1"/>
    <col min="6" max="6" width="12" style="295" customWidth="1"/>
    <col min="7" max="7" width="13.08984375" style="295" customWidth="1"/>
    <col min="8" max="8" width="15.90625" style="295" customWidth="1"/>
    <col min="9" max="9" width="8.90625" style="295"/>
    <col min="10" max="11" width="10.36328125" style="295" bestFit="1" customWidth="1"/>
    <col min="12" max="13" width="9.08984375" style="295" bestFit="1" customWidth="1"/>
    <col min="14" max="14" width="10.36328125" style="295" bestFit="1" customWidth="1"/>
    <col min="15" max="16384" width="8.90625" style="295"/>
  </cols>
  <sheetData>
    <row r="1" spans="1:16">
      <c r="A1" s="295" t="s">
        <v>103</v>
      </c>
    </row>
    <row r="2" spans="1:16" ht="17">
      <c r="E2" s="463" t="str">
        <f>創新或研究發展人員薪資!D1</f>
        <v xml:space="preserve">      年      月</v>
      </c>
      <c r="F2" s="464" t="s">
        <v>140</v>
      </c>
    </row>
    <row r="3" spans="1:16" ht="16" thickBot="1">
      <c r="L3" s="467"/>
      <c r="N3" s="518" t="s">
        <v>239</v>
      </c>
    </row>
    <row r="4" spans="1:16" ht="36" customHeight="1" thickBot="1">
      <c r="A4" s="519" t="s">
        <v>195</v>
      </c>
      <c r="B4" s="520" t="s">
        <v>196</v>
      </c>
      <c r="C4" s="520" t="s">
        <v>197</v>
      </c>
      <c r="D4" s="521" t="s">
        <v>198</v>
      </c>
      <c r="E4" s="521" t="s">
        <v>199</v>
      </c>
      <c r="F4" s="521" t="s">
        <v>4</v>
      </c>
      <c r="G4" s="521" t="s">
        <v>5</v>
      </c>
      <c r="H4" s="521" t="s">
        <v>51</v>
      </c>
      <c r="I4" s="521" t="s">
        <v>200</v>
      </c>
      <c r="J4" s="521" t="s">
        <v>201</v>
      </c>
      <c r="K4" s="521" t="s">
        <v>202</v>
      </c>
      <c r="L4" s="522" t="s">
        <v>203</v>
      </c>
      <c r="M4" s="521" t="s">
        <v>204</v>
      </c>
      <c r="N4" s="523" t="s">
        <v>0</v>
      </c>
      <c r="O4" s="376"/>
      <c r="P4" s="376"/>
    </row>
    <row r="5" spans="1:16" ht="16" thickTop="1">
      <c r="A5" s="524"/>
      <c r="B5" s="525"/>
      <c r="C5" s="526"/>
      <c r="D5" s="525"/>
      <c r="E5" s="525"/>
      <c r="F5" s="525"/>
      <c r="G5" s="525"/>
      <c r="H5" s="525"/>
      <c r="I5" s="527">
        <v>0</v>
      </c>
      <c r="J5" s="528">
        <v>1419</v>
      </c>
      <c r="K5" s="528">
        <v>1000</v>
      </c>
      <c r="L5" s="528">
        <v>400</v>
      </c>
      <c r="M5" s="528"/>
      <c r="N5" s="529">
        <f>SUM(I5:M5)</f>
        <v>2819</v>
      </c>
      <c r="O5" s="376"/>
      <c r="P5" s="376"/>
    </row>
    <row r="6" spans="1:16">
      <c r="A6" s="524"/>
      <c r="B6" s="525"/>
      <c r="C6" s="525"/>
      <c r="D6" s="525"/>
      <c r="E6" s="525"/>
      <c r="F6" s="525"/>
      <c r="G6" s="525"/>
      <c r="H6" s="525"/>
      <c r="I6" s="527"/>
      <c r="J6" s="528"/>
      <c r="K6" s="528"/>
      <c r="L6" s="528"/>
      <c r="M6" s="528"/>
      <c r="N6" s="529">
        <f t="shared" ref="N6:N13" si="0">SUM(I6:M6)</f>
        <v>0</v>
      </c>
      <c r="O6" s="376"/>
      <c r="P6" s="376"/>
    </row>
    <row r="7" spans="1:16">
      <c r="A7" s="524"/>
      <c r="B7" s="525"/>
      <c r="C7" s="525"/>
      <c r="D7" s="525"/>
      <c r="E7" s="525"/>
      <c r="F7" s="525"/>
      <c r="G7" s="525"/>
      <c r="H7" s="525"/>
      <c r="I7" s="527"/>
      <c r="J7" s="528"/>
      <c r="K7" s="528"/>
      <c r="L7" s="528"/>
      <c r="M7" s="528"/>
      <c r="N7" s="529">
        <f t="shared" si="0"/>
        <v>0</v>
      </c>
      <c r="O7" s="376"/>
      <c r="P7" s="376"/>
    </row>
    <row r="8" spans="1:16">
      <c r="A8" s="530"/>
      <c r="B8" s="525"/>
      <c r="C8" s="525"/>
      <c r="D8" s="525"/>
      <c r="E8" s="525"/>
      <c r="F8" s="525"/>
      <c r="G8" s="525"/>
      <c r="H8" s="525"/>
      <c r="I8" s="527"/>
      <c r="J8" s="528"/>
      <c r="K8" s="528"/>
      <c r="L8" s="528"/>
      <c r="M8" s="528"/>
      <c r="N8" s="529">
        <f t="shared" si="0"/>
        <v>0</v>
      </c>
      <c r="O8" s="376"/>
      <c r="P8" s="376"/>
    </row>
    <row r="9" spans="1:16">
      <c r="A9" s="524"/>
      <c r="B9" s="525"/>
      <c r="C9" s="526"/>
      <c r="D9" s="525"/>
      <c r="E9" s="526"/>
      <c r="F9" s="525"/>
      <c r="G9" s="525"/>
      <c r="H9" s="525"/>
      <c r="I9" s="527"/>
      <c r="J9" s="528"/>
      <c r="K9" s="528"/>
      <c r="L9" s="528"/>
      <c r="M9" s="528"/>
      <c r="N9" s="529">
        <f t="shared" si="0"/>
        <v>0</v>
      </c>
      <c r="O9" s="376"/>
      <c r="P9" s="376"/>
    </row>
    <row r="10" spans="1:16">
      <c r="A10" s="524"/>
      <c r="B10" s="525"/>
      <c r="C10" s="525"/>
      <c r="D10" s="525"/>
      <c r="E10" s="525"/>
      <c r="F10" s="525"/>
      <c r="G10" s="525"/>
      <c r="H10" s="525"/>
      <c r="I10" s="527"/>
      <c r="J10" s="528"/>
      <c r="K10" s="528"/>
      <c r="L10" s="528"/>
      <c r="M10" s="528"/>
      <c r="N10" s="529">
        <f t="shared" si="0"/>
        <v>0</v>
      </c>
      <c r="O10" s="376"/>
      <c r="P10" s="376"/>
    </row>
    <row r="11" spans="1:16">
      <c r="A11" s="524"/>
      <c r="B11" s="525"/>
      <c r="C11" s="525"/>
      <c r="D11" s="531" t="s">
        <v>11</v>
      </c>
      <c r="E11" s="525"/>
      <c r="F11" s="525"/>
      <c r="G11" s="525"/>
      <c r="H11" s="525"/>
      <c r="I11" s="527"/>
      <c r="J11" s="528"/>
      <c r="K11" s="528"/>
      <c r="L11" s="528"/>
      <c r="M11" s="528"/>
      <c r="N11" s="529">
        <f t="shared" si="0"/>
        <v>0</v>
      </c>
      <c r="O11" s="376"/>
      <c r="P11" s="376"/>
    </row>
    <row r="12" spans="1:16">
      <c r="A12" s="524" t="s">
        <v>11</v>
      </c>
      <c r="B12" s="525"/>
      <c r="C12" s="525"/>
      <c r="D12" s="525"/>
      <c r="E12" s="525"/>
      <c r="F12" s="525"/>
      <c r="G12" s="525"/>
      <c r="H12" s="525"/>
      <c r="I12" s="527"/>
      <c r="J12" s="528"/>
      <c r="K12" s="528"/>
      <c r="L12" s="528"/>
      <c r="M12" s="528"/>
      <c r="N12" s="529">
        <f t="shared" si="0"/>
        <v>0</v>
      </c>
      <c r="O12" s="376"/>
      <c r="P12" s="376"/>
    </row>
    <row r="13" spans="1:16">
      <c r="A13" s="532"/>
      <c r="B13" s="533"/>
      <c r="C13" s="533"/>
      <c r="D13" s="533"/>
      <c r="E13" s="533"/>
      <c r="F13" s="533"/>
      <c r="G13" s="533"/>
      <c r="H13" s="533"/>
      <c r="I13" s="534"/>
      <c r="J13" s="535"/>
      <c r="K13" s="535"/>
      <c r="L13" s="535"/>
      <c r="M13" s="535"/>
      <c r="N13" s="536">
        <f t="shared" si="0"/>
        <v>0</v>
      </c>
      <c r="O13" s="376"/>
      <c r="P13" s="376"/>
    </row>
    <row r="14" spans="1:16" ht="16" thickBot="1">
      <c r="A14" s="537" t="s">
        <v>15</v>
      </c>
      <c r="B14" s="538"/>
      <c r="C14" s="539"/>
      <c r="D14" s="540"/>
      <c r="E14" s="540"/>
      <c r="F14" s="540"/>
      <c r="G14" s="540"/>
      <c r="H14" s="540"/>
      <c r="I14" s="541">
        <f>ROUND(SUM(I5:INDEX(I:I,ROW()-1)),0)</f>
        <v>0</v>
      </c>
      <c r="J14" s="542">
        <f>ROUND(SUM(J5:INDEX(J:J,ROW()-1)),0)</f>
        <v>1419</v>
      </c>
      <c r="K14" s="542">
        <f>ROUND(SUM(K5:INDEX(K:K,ROW()-1)),0)</f>
        <v>1000</v>
      </c>
      <c r="L14" s="542">
        <f>ROUND(SUM(L5:INDEX(L:L,ROW()-1)),0)</f>
        <v>400</v>
      </c>
      <c r="M14" s="542">
        <f>ROUND(SUM(M5:INDEX(M:M,ROW()-1)),0)</f>
        <v>0</v>
      </c>
      <c r="N14" s="543">
        <f>ROUND(SUM(N5:INDEX(N:N,ROW()-1)),0)</f>
        <v>2819</v>
      </c>
      <c r="O14" s="376"/>
      <c r="P14" s="376"/>
    </row>
    <row r="15" spans="1:16" ht="36.65" customHeight="1">
      <c r="C15" s="295" t="s">
        <v>48</v>
      </c>
      <c r="E15" s="295" t="s">
        <v>11</v>
      </c>
      <c r="F15" s="514"/>
      <c r="G15" s="295" t="s">
        <v>11</v>
      </c>
      <c r="H15" s="295" t="s">
        <v>47</v>
      </c>
      <c r="K15" s="544"/>
      <c r="L15" s="544"/>
      <c r="M15" s="544"/>
      <c r="N15" s="544"/>
      <c r="O15" s="376"/>
      <c r="P15" s="376"/>
    </row>
    <row r="16" spans="1:16" ht="17" customHeight="1">
      <c r="A16" s="545" t="s">
        <v>347</v>
      </c>
      <c r="B16" s="376"/>
      <c r="C16" s="376"/>
      <c r="D16" s="376"/>
      <c r="E16" s="376"/>
      <c r="F16" s="461"/>
      <c r="G16" s="546" t="s">
        <v>339</v>
      </c>
      <c r="H16" s="546"/>
      <c r="I16" s="546"/>
      <c r="J16" s="546"/>
      <c r="K16" s="546"/>
      <c r="L16" s="546"/>
      <c r="M16" s="381"/>
      <c r="N16" s="376"/>
      <c r="O16" s="376"/>
    </row>
    <row r="17" spans="1:16" ht="17" customHeight="1">
      <c r="A17" s="376" t="s">
        <v>205</v>
      </c>
      <c r="B17" s="376"/>
      <c r="C17" s="376"/>
      <c r="D17" s="376"/>
      <c r="E17" s="376"/>
      <c r="F17" s="461"/>
      <c r="H17" s="376"/>
      <c r="I17" s="376"/>
      <c r="J17" s="376"/>
      <c r="K17" s="376"/>
      <c r="L17" s="376"/>
      <c r="M17" s="376"/>
      <c r="P17" s="376"/>
    </row>
    <row r="18" spans="1:16" ht="17" customHeight="1">
      <c r="A18" s="376" t="s">
        <v>296</v>
      </c>
      <c r="B18" s="376"/>
      <c r="C18" s="376"/>
      <c r="D18" s="376"/>
      <c r="E18" s="376"/>
      <c r="F18" s="461"/>
      <c r="H18" s="376"/>
      <c r="I18" s="376"/>
      <c r="J18" s="376"/>
      <c r="K18" s="376"/>
      <c r="L18" s="376"/>
      <c r="M18" s="376"/>
      <c r="P18" s="376"/>
    </row>
    <row r="19" spans="1:16" ht="13.5" customHeight="1">
      <c r="G19" s="461"/>
      <c r="H19" s="461"/>
      <c r="I19" s="461"/>
      <c r="J19" s="461"/>
      <c r="K19" s="461"/>
      <c r="L19" s="461"/>
      <c r="M19" s="461"/>
      <c r="P19" s="376"/>
    </row>
    <row r="20" spans="1:16">
      <c r="G20" s="376"/>
      <c r="H20" s="376"/>
      <c r="I20" s="376"/>
      <c r="J20" s="376"/>
      <c r="K20" s="376"/>
      <c r="L20" s="376"/>
      <c r="M20" s="376"/>
      <c r="N20" s="376"/>
      <c r="O20" s="376"/>
      <c r="P20" s="376"/>
    </row>
    <row r="21" spans="1:16">
      <c r="A21" s="376"/>
      <c r="B21" s="376"/>
      <c r="C21" s="376"/>
      <c r="D21" s="376"/>
      <c r="E21" s="376"/>
      <c r="F21" s="376"/>
      <c r="G21" s="376"/>
      <c r="H21" s="376"/>
      <c r="I21" s="376"/>
      <c r="J21" s="376"/>
      <c r="K21" s="376"/>
      <c r="L21" s="376"/>
      <c r="M21" s="376"/>
      <c r="N21" s="376"/>
      <c r="O21" s="376"/>
      <c r="P21" s="376"/>
    </row>
    <row r="22" spans="1:16">
      <c r="A22" s="376"/>
      <c r="B22" s="376"/>
      <c r="C22" s="376"/>
      <c r="D22" s="376"/>
      <c r="E22" s="376"/>
      <c r="F22" s="376"/>
      <c r="G22" s="376"/>
      <c r="H22" s="376"/>
      <c r="I22" s="376"/>
      <c r="J22" s="376"/>
      <c r="K22" s="376"/>
      <c r="L22" s="376"/>
      <c r="M22" s="376"/>
      <c r="N22" s="376"/>
      <c r="O22" s="376"/>
      <c r="P22" s="376"/>
    </row>
    <row r="23" spans="1:16">
      <c r="A23" s="376"/>
      <c r="B23" s="376"/>
      <c r="C23" s="376"/>
      <c r="D23" s="376"/>
      <c r="E23" s="376"/>
      <c r="F23" s="376"/>
      <c r="G23" s="376"/>
      <c r="H23" s="376"/>
      <c r="I23" s="376"/>
      <c r="J23" s="376"/>
      <c r="K23" s="376"/>
      <c r="L23" s="376"/>
      <c r="M23" s="376"/>
      <c r="N23" s="376"/>
      <c r="O23" s="376"/>
      <c r="P23" s="376"/>
    </row>
    <row r="24" spans="1:16">
      <c r="A24" s="376"/>
      <c r="B24" s="376"/>
      <c r="C24" s="376"/>
      <c r="D24" s="376"/>
      <c r="E24" s="376"/>
      <c r="F24" s="376"/>
      <c r="G24" s="376"/>
      <c r="H24" s="376"/>
      <c r="I24" s="376"/>
      <c r="J24" s="376"/>
      <c r="K24" s="376"/>
      <c r="L24" s="376"/>
      <c r="M24" s="376"/>
      <c r="N24" s="376"/>
      <c r="O24" s="376"/>
      <c r="P24" s="376"/>
    </row>
    <row r="25" spans="1:16">
      <c r="A25" s="376"/>
      <c r="B25" s="376"/>
      <c r="C25" s="376"/>
      <c r="D25" s="376"/>
      <c r="E25" s="376"/>
      <c r="F25" s="376"/>
      <c r="G25" s="376"/>
      <c r="H25" s="376"/>
      <c r="I25" s="376"/>
      <c r="J25" s="376"/>
      <c r="K25" s="376"/>
      <c r="L25" s="376"/>
      <c r="M25" s="376"/>
      <c r="N25" s="376"/>
      <c r="O25" s="376"/>
      <c r="P25" s="376"/>
    </row>
    <row r="26" spans="1:16">
      <c r="A26" s="376"/>
      <c r="B26" s="376"/>
      <c r="C26" s="376"/>
      <c r="D26" s="376"/>
      <c r="E26" s="376"/>
      <c r="F26" s="376"/>
      <c r="G26" s="376"/>
      <c r="H26" s="376"/>
      <c r="I26" s="376"/>
      <c r="J26" s="376"/>
      <c r="K26" s="376"/>
      <c r="L26" s="376"/>
      <c r="M26" s="376"/>
      <c r="N26" s="376"/>
      <c r="O26" s="376"/>
      <c r="P26" s="376"/>
    </row>
    <row r="27" spans="1:16">
      <c r="A27" s="376"/>
      <c r="B27" s="376"/>
      <c r="C27" s="376"/>
      <c r="D27" s="376"/>
      <c r="E27" s="376"/>
      <c r="F27" s="376"/>
      <c r="G27" s="376"/>
      <c r="H27" s="376"/>
      <c r="I27" s="376"/>
      <c r="J27" s="376"/>
      <c r="K27" s="376"/>
      <c r="L27" s="376"/>
      <c r="M27" s="376"/>
      <c r="N27" s="376"/>
      <c r="O27" s="376"/>
      <c r="P27" s="376"/>
    </row>
    <row r="28" spans="1:16">
      <c r="A28" s="376"/>
      <c r="B28" s="376"/>
      <c r="C28" s="376"/>
      <c r="D28" s="376"/>
      <c r="E28" s="376"/>
      <c r="F28" s="376"/>
      <c r="G28" s="376"/>
      <c r="H28" s="376"/>
      <c r="I28" s="376"/>
      <c r="J28" s="376"/>
      <c r="K28" s="376"/>
      <c r="L28" s="376"/>
      <c r="M28" s="376"/>
      <c r="N28" s="376"/>
      <c r="O28" s="376"/>
      <c r="P28" s="376"/>
    </row>
    <row r="29" spans="1:16">
      <c r="A29" s="376"/>
      <c r="B29" s="376"/>
      <c r="C29" s="376"/>
      <c r="D29" s="376"/>
      <c r="E29" s="376"/>
      <c r="F29" s="376"/>
      <c r="G29" s="376"/>
      <c r="H29" s="376"/>
      <c r="I29" s="376"/>
      <c r="J29" s="376"/>
      <c r="K29" s="376"/>
      <c r="L29" s="376"/>
      <c r="M29" s="376"/>
      <c r="N29" s="376"/>
      <c r="O29" s="376"/>
      <c r="P29" s="376"/>
    </row>
    <row r="30" spans="1:16">
      <c r="A30" s="376"/>
      <c r="B30" s="376"/>
      <c r="C30" s="376"/>
      <c r="D30" s="376"/>
      <c r="E30" s="376"/>
      <c r="F30" s="376"/>
      <c r="G30" s="376"/>
      <c r="H30" s="376"/>
      <c r="I30" s="376"/>
      <c r="J30" s="376"/>
      <c r="K30" s="376"/>
      <c r="L30" s="376"/>
      <c r="M30" s="376"/>
      <c r="N30" s="376"/>
      <c r="O30" s="376"/>
      <c r="P30" s="376"/>
    </row>
    <row r="31" spans="1:16">
      <c r="A31" s="376"/>
      <c r="B31" s="376"/>
      <c r="C31" s="376"/>
      <c r="D31" s="376"/>
      <c r="E31" s="376"/>
      <c r="F31" s="376"/>
      <c r="G31" s="376"/>
      <c r="H31" s="376"/>
      <c r="I31" s="376"/>
      <c r="J31" s="376"/>
      <c r="K31" s="376"/>
      <c r="L31" s="376"/>
      <c r="M31" s="376"/>
      <c r="N31" s="376"/>
      <c r="O31" s="376"/>
      <c r="P31" s="376"/>
    </row>
    <row r="32" spans="1:16">
      <c r="A32" s="376"/>
      <c r="B32" s="376"/>
      <c r="C32" s="376"/>
      <c r="D32" s="376"/>
      <c r="E32" s="376"/>
      <c r="F32" s="376"/>
      <c r="G32" s="376"/>
      <c r="H32" s="376"/>
      <c r="I32" s="376"/>
      <c r="J32" s="376"/>
      <c r="K32" s="376"/>
      <c r="L32" s="376"/>
      <c r="M32" s="376"/>
      <c r="N32" s="376"/>
      <c r="O32" s="376"/>
      <c r="P32" s="376"/>
    </row>
    <row r="33" spans="1:16">
      <c r="A33" s="376"/>
      <c r="B33" s="376"/>
      <c r="C33" s="376"/>
      <c r="D33" s="376"/>
      <c r="E33" s="376"/>
      <c r="F33" s="376"/>
      <c r="G33" s="376"/>
      <c r="H33" s="376"/>
      <c r="I33" s="376"/>
      <c r="J33" s="376"/>
      <c r="K33" s="376"/>
      <c r="L33" s="376"/>
      <c r="M33" s="376"/>
      <c r="N33" s="376"/>
      <c r="O33" s="376"/>
      <c r="P33" s="376"/>
    </row>
    <row r="34" spans="1:16">
      <c r="A34" s="376"/>
      <c r="B34" s="376"/>
      <c r="C34" s="376"/>
      <c r="D34" s="376"/>
      <c r="E34" s="376"/>
      <c r="F34" s="376"/>
      <c r="G34" s="376"/>
      <c r="H34" s="376"/>
      <c r="I34" s="376"/>
      <c r="J34" s="376"/>
      <c r="K34" s="376"/>
      <c r="L34" s="376"/>
      <c r="M34" s="376"/>
      <c r="N34" s="376"/>
      <c r="O34" s="376"/>
      <c r="P34" s="376"/>
    </row>
    <row r="35" spans="1:16">
      <c r="A35" s="376"/>
      <c r="B35" s="376"/>
      <c r="C35" s="376"/>
      <c r="D35" s="376"/>
      <c r="E35" s="376"/>
      <c r="F35" s="376"/>
      <c r="G35" s="376"/>
      <c r="H35" s="376"/>
      <c r="I35" s="376"/>
      <c r="J35" s="376"/>
      <c r="K35" s="376"/>
      <c r="L35" s="376"/>
      <c r="M35" s="376"/>
      <c r="N35" s="376"/>
      <c r="O35" s="376"/>
      <c r="P35" s="376"/>
    </row>
    <row r="36" spans="1:16">
      <c r="A36" s="376"/>
      <c r="B36" s="376"/>
      <c r="C36" s="376"/>
      <c r="D36" s="376"/>
      <c r="E36" s="376"/>
      <c r="F36" s="376"/>
      <c r="G36" s="376"/>
      <c r="H36" s="376"/>
      <c r="I36" s="376"/>
      <c r="J36" s="376"/>
      <c r="K36" s="376"/>
      <c r="L36" s="376"/>
      <c r="M36" s="376"/>
      <c r="N36" s="376"/>
      <c r="O36" s="376"/>
      <c r="P36" s="376"/>
    </row>
    <row r="37" spans="1:16">
      <c r="A37" s="376"/>
      <c r="B37" s="376"/>
      <c r="C37" s="376"/>
      <c r="D37" s="376"/>
      <c r="E37" s="376"/>
      <c r="F37" s="376"/>
      <c r="G37" s="376"/>
      <c r="H37" s="376"/>
      <c r="I37" s="376"/>
      <c r="J37" s="376"/>
      <c r="K37" s="376"/>
      <c r="L37" s="376"/>
      <c r="M37" s="376"/>
      <c r="N37" s="376"/>
      <c r="O37" s="376"/>
      <c r="P37" s="376"/>
    </row>
    <row r="38" spans="1:16">
      <c r="A38" s="376"/>
      <c r="B38" s="376"/>
      <c r="C38" s="376"/>
      <c r="D38" s="376"/>
      <c r="E38" s="376"/>
      <c r="F38" s="376"/>
      <c r="G38" s="376"/>
      <c r="H38" s="376"/>
      <c r="I38" s="376"/>
      <c r="J38" s="376"/>
      <c r="K38" s="376"/>
      <c r="L38" s="376"/>
      <c r="M38" s="376"/>
      <c r="N38" s="376"/>
      <c r="O38" s="376"/>
      <c r="P38" s="376"/>
    </row>
    <row r="39" spans="1:16">
      <c r="A39" s="376"/>
      <c r="B39" s="376"/>
      <c r="C39" s="376"/>
      <c r="D39" s="376"/>
      <c r="E39" s="376"/>
      <c r="F39" s="376"/>
      <c r="G39" s="376"/>
      <c r="H39" s="376"/>
      <c r="I39" s="376"/>
      <c r="J39" s="376"/>
      <c r="K39" s="376"/>
      <c r="L39" s="376"/>
      <c r="M39" s="376"/>
      <c r="N39" s="376"/>
      <c r="O39" s="376"/>
      <c r="P39" s="376"/>
    </row>
    <row r="40" spans="1:16">
      <c r="A40" s="376"/>
      <c r="B40" s="376"/>
      <c r="C40" s="376"/>
      <c r="D40" s="376"/>
      <c r="E40" s="376"/>
      <c r="F40" s="376"/>
      <c r="G40" s="376"/>
      <c r="H40" s="376"/>
      <c r="I40" s="376"/>
      <c r="J40" s="376"/>
      <c r="K40" s="376"/>
      <c r="L40" s="376"/>
      <c r="M40" s="376"/>
      <c r="N40" s="376"/>
      <c r="O40" s="376"/>
      <c r="P40" s="376"/>
    </row>
    <row r="41" spans="1:16">
      <c r="A41" s="376"/>
      <c r="B41" s="376"/>
      <c r="C41" s="376"/>
      <c r="D41" s="376"/>
      <c r="E41" s="376"/>
      <c r="F41" s="376"/>
      <c r="G41" s="376"/>
      <c r="H41" s="376"/>
      <c r="I41" s="376"/>
      <c r="J41" s="376"/>
      <c r="K41" s="376"/>
      <c r="L41" s="376"/>
      <c r="M41" s="376"/>
      <c r="N41" s="376"/>
      <c r="O41" s="376"/>
      <c r="P41" s="376"/>
    </row>
    <row r="42" spans="1:16">
      <c r="A42" s="376"/>
      <c r="B42" s="376"/>
      <c r="C42" s="376"/>
      <c r="D42" s="376"/>
      <c r="E42" s="376"/>
      <c r="F42" s="376"/>
      <c r="G42" s="376"/>
      <c r="H42" s="376"/>
      <c r="I42" s="376"/>
      <c r="J42" s="376"/>
      <c r="K42" s="376"/>
      <c r="L42" s="376"/>
      <c r="M42" s="376"/>
      <c r="N42" s="376"/>
      <c r="O42" s="376"/>
      <c r="P42" s="376"/>
    </row>
    <row r="43" spans="1:16">
      <c r="A43" s="376"/>
      <c r="B43" s="376"/>
      <c r="C43" s="376"/>
      <c r="D43" s="376"/>
      <c r="E43" s="376"/>
      <c r="F43" s="376"/>
      <c r="G43" s="376"/>
      <c r="H43" s="376"/>
      <c r="I43" s="376"/>
      <c r="J43" s="376"/>
      <c r="K43" s="376"/>
      <c r="L43" s="376"/>
      <c r="M43" s="376"/>
      <c r="N43" s="376"/>
      <c r="O43" s="376"/>
      <c r="P43" s="376"/>
    </row>
    <row r="44" spans="1:16">
      <c r="A44" s="376"/>
      <c r="B44" s="376"/>
      <c r="C44" s="376"/>
      <c r="D44" s="376"/>
      <c r="E44" s="376"/>
      <c r="F44" s="376"/>
      <c r="G44" s="376"/>
      <c r="H44" s="376"/>
      <c r="I44" s="376"/>
      <c r="J44" s="376"/>
      <c r="K44" s="376"/>
      <c r="L44" s="376"/>
      <c r="M44" s="376"/>
      <c r="N44" s="376"/>
      <c r="O44" s="376"/>
      <c r="P44" s="376"/>
    </row>
    <row r="45" spans="1:16">
      <c r="A45" s="376"/>
      <c r="B45" s="376"/>
      <c r="C45" s="376"/>
      <c r="D45" s="376"/>
      <c r="E45" s="376"/>
      <c r="F45" s="376"/>
      <c r="G45" s="376"/>
      <c r="H45" s="376"/>
      <c r="I45" s="376"/>
      <c r="J45" s="376"/>
      <c r="K45" s="376"/>
      <c r="L45" s="376"/>
      <c r="M45" s="376"/>
      <c r="N45" s="376"/>
      <c r="O45" s="376"/>
      <c r="P45" s="376"/>
    </row>
    <row r="46" spans="1:16">
      <c r="A46" s="376"/>
      <c r="B46" s="376"/>
      <c r="C46" s="376"/>
      <c r="D46" s="376"/>
      <c r="E46" s="376"/>
      <c r="F46" s="376"/>
      <c r="G46" s="376"/>
      <c r="H46" s="376"/>
      <c r="I46" s="376"/>
      <c r="J46" s="376"/>
      <c r="K46" s="376"/>
      <c r="L46" s="376"/>
      <c r="M46" s="376"/>
      <c r="N46" s="376"/>
      <c r="O46" s="376"/>
      <c r="P46" s="376"/>
    </row>
    <row r="47" spans="1:16">
      <c r="A47" s="376"/>
      <c r="B47" s="376"/>
      <c r="C47" s="376"/>
      <c r="D47" s="376"/>
      <c r="E47" s="376"/>
      <c r="F47" s="376"/>
      <c r="G47" s="376"/>
      <c r="H47" s="376"/>
      <c r="I47" s="376"/>
      <c r="J47" s="376"/>
      <c r="K47" s="376"/>
      <c r="L47" s="376"/>
      <c r="M47" s="376"/>
      <c r="N47" s="376"/>
      <c r="O47" s="376"/>
      <c r="P47" s="376"/>
    </row>
    <row r="48" spans="1:16">
      <c r="A48" s="376"/>
      <c r="B48" s="376"/>
      <c r="C48" s="376"/>
      <c r="D48" s="376"/>
      <c r="E48" s="376"/>
      <c r="F48" s="376"/>
      <c r="G48" s="376"/>
      <c r="H48" s="376"/>
      <c r="I48" s="376"/>
      <c r="J48" s="376"/>
      <c r="K48" s="376"/>
      <c r="L48" s="376"/>
      <c r="M48" s="376"/>
      <c r="N48" s="376"/>
      <c r="O48" s="376"/>
      <c r="P48" s="376"/>
    </row>
    <row r="49" spans="1:16">
      <c r="A49" s="376"/>
      <c r="B49" s="376"/>
      <c r="C49" s="376"/>
      <c r="D49" s="376"/>
      <c r="E49" s="376"/>
      <c r="F49" s="376"/>
      <c r="G49" s="376"/>
      <c r="H49" s="376"/>
      <c r="I49" s="376"/>
      <c r="J49" s="376"/>
      <c r="K49" s="376"/>
      <c r="L49" s="376"/>
      <c r="M49" s="376"/>
      <c r="N49" s="376"/>
      <c r="O49" s="376"/>
      <c r="P49" s="376"/>
    </row>
    <row r="50" spans="1:16">
      <c r="A50" s="376"/>
      <c r="B50" s="376"/>
      <c r="C50" s="376"/>
      <c r="D50" s="376"/>
      <c r="E50" s="376"/>
      <c r="F50" s="376"/>
      <c r="G50" s="376"/>
      <c r="H50" s="376"/>
      <c r="I50" s="376"/>
      <c r="J50" s="376"/>
      <c r="K50" s="376"/>
      <c r="L50" s="376"/>
      <c r="M50" s="376"/>
      <c r="N50" s="376"/>
      <c r="O50" s="376"/>
      <c r="P50" s="376"/>
    </row>
    <row r="51" spans="1:16">
      <c r="A51" s="376"/>
      <c r="B51" s="376"/>
      <c r="C51" s="376"/>
      <c r="D51" s="376"/>
      <c r="E51" s="376"/>
      <c r="F51" s="376"/>
      <c r="G51" s="376"/>
      <c r="H51" s="376"/>
      <c r="I51" s="376"/>
      <c r="J51" s="376"/>
      <c r="K51" s="376"/>
      <c r="L51" s="376"/>
      <c r="M51" s="376"/>
      <c r="N51" s="376"/>
      <c r="O51" s="376"/>
      <c r="P51" s="376"/>
    </row>
    <row r="52" spans="1:16">
      <c r="A52" s="376"/>
      <c r="B52" s="376"/>
      <c r="C52" s="376"/>
      <c r="D52" s="376"/>
      <c r="E52" s="376"/>
      <c r="F52" s="376"/>
      <c r="G52" s="376"/>
      <c r="H52" s="376"/>
      <c r="I52" s="376"/>
      <c r="J52" s="376"/>
      <c r="K52" s="376"/>
      <c r="L52" s="376"/>
      <c r="M52" s="376"/>
      <c r="N52" s="376"/>
      <c r="O52" s="376"/>
      <c r="P52" s="376"/>
    </row>
    <row r="53" spans="1:16">
      <c r="A53" s="376"/>
      <c r="B53" s="376"/>
      <c r="C53" s="376"/>
      <c r="D53" s="376"/>
      <c r="E53" s="376"/>
      <c r="F53" s="376"/>
      <c r="G53" s="376"/>
      <c r="H53" s="376"/>
      <c r="I53" s="376"/>
      <c r="J53" s="376"/>
      <c r="K53" s="376"/>
      <c r="L53" s="376"/>
      <c r="M53" s="376"/>
      <c r="N53" s="376"/>
      <c r="O53" s="376"/>
      <c r="P53" s="376"/>
    </row>
    <row r="54" spans="1:16">
      <c r="A54" s="376"/>
      <c r="B54" s="376"/>
      <c r="C54" s="376"/>
      <c r="D54" s="376"/>
      <c r="E54" s="376"/>
      <c r="F54" s="376"/>
      <c r="G54" s="376"/>
      <c r="H54" s="376"/>
      <c r="I54" s="376"/>
      <c r="J54" s="376"/>
      <c r="K54" s="376"/>
      <c r="L54" s="376"/>
      <c r="M54" s="376"/>
      <c r="N54" s="376"/>
      <c r="O54" s="376"/>
      <c r="P54" s="376"/>
    </row>
    <row r="55" spans="1:16">
      <c r="A55" s="376"/>
      <c r="B55" s="376"/>
      <c r="C55" s="376"/>
      <c r="D55" s="376"/>
      <c r="E55" s="376"/>
      <c r="F55" s="376"/>
      <c r="G55" s="376"/>
      <c r="H55" s="376"/>
      <c r="I55" s="376"/>
      <c r="J55" s="376"/>
      <c r="K55" s="376"/>
      <c r="L55" s="376"/>
      <c r="M55" s="376"/>
      <c r="N55" s="376"/>
      <c r="O55" s="376"/>
      <c r="P55" s="376"/>
    </row>
    <row r="56" spans="1:16">
      <c r="A56" s="376"/>
      <c r="B56" s="376"/>
      <c r="C56" s="376"/>
      <c r="D56" s="376"/>
      <c r="E56" s="376"/>
      <c r="F56" s="376"/>
      <c r="G56" s="376"/>
      <c r="H56" s="376"/>
      <c r="I56" s="376"/>
      <c r="J56" s="376"/>
      <c r="K56" s="376"/>
      <c r="L56" s="376"/>
      <c r="M56" s="376"/>
      <c r="N56" s="376"/>
      <c r="O56" s="376"/>
      <c r="P56" s="376"/>
    </row>
    <row r="57" spans="1:16">
      <c r="A57" s="376"/>
      <c r="B57" s="376"/>
      <c r="C57" s="376"/>
      <c r="D57" s="376"/>
      <c r="E57" s="376"/>
      <c r="F57" s="376"/>
      <c r="G57" s="376"/>
      <c r="H57" s="376"/>
      <c r="I57" s="376"/>
      <c r="J57" s="376"/>
      <c r="K57" s="376"/>
      <c r="L57" s="376"/>
      <c r="M57" s="376"/>
      <c r="N57" s="376"/>
      <c r="O57" s="376"/>
      <c r="P57" s="376"/>
    </row>
    <row r="58" spans="1:16">
      <c r="A58" s="376"/>
      <c r="B58" s="376"/>
      <c r="C58" s="376"/>
      <c r="D58" s="376"/>
      <c r="E58" s="376"/>
      <c r="F58" s="376"/>
      <c r="G58" s="376"/>
      <c r="H58" s="376"/>
      <c r="I58" s="376"/>
      <c r="J58" s="376"/>
      <c r="K58" s="376"/>
      <c r="L58" s="376"/>
      <c r="M58" s="376"/>
      <c r="N58" s="376"/>
      <c r="O58" s="376"/>
      <c r="P58" s="376"/>
    </row>
    <row r="59" spans="1:16">
      <c r="A59" s="376"/>
      <c r="B59" s="376"/>
      <c r="C59" s="376"/>
      <c r="D59" s="376"/>
      <c r="E59" s="376"/>
      <c r="F59" s="376"/>
      <c r="G59" s="376"/>
      <c r="H59" s="376"/>
      <c r="I59" s="376"/>
      <c r="J59" s="376"/>
      <c r="K59" s="376"/>
      <c r="L59" s="376"/>
      <c r="M59" s="376"/>
      <c r="N59" s="376"/>
      <c r="O59" s="376"/>
      <c r="P59" s="376"/>
    </row>
    <row r="60" spans="1:16">
      <c r="A60" s="376"/>
      <c r="B60" s="376"/>
      <c r="C60" s="376"/>
      <c r="D60" s="376"/>
      <c r="E60" s="376"/>
      <c r="F60" s="376"/>
      <c r="G60" s="376"/>
      <c r="H60" s="376"/>
      <c r="I60" s="376"/>
      <c r="J60" s="376"/>
      <c r="K60" s="376"/>
      <c r="L60" s="376"/>
      <c r="M60" s="376"/>
      <c r="N60" s="376"/>
      <c r="O60" s="376"/>
      <c r="P60" s="376"/>
    </row>
    <row r="61" spans="1:16">
      <c r="A61" s="376"/>
      <c r="B61" s="376"/>
      <c r="C61" s="376"/>
      <c r="D61" s="376"/>
      <c r="E61" s="376"/>
      <c r="F61" s="376"/>
      <c r="G61" s="376"/>
      <c r="H61" s="376"/>
      <c r="I61" s="376"/>
      <c r="J61" s="376"/>
      <c r="K61" s="376"/>
      <c r="L61" s="376"/>
      <c r="M61" s="376"/>
      <c r="N61" s="376"/>
      <c r="O61" s="376"/>
      <c r="P61" s="376"/>
    </row>
    <row r="62" spans="1:16">
      <c r="A62" s="376"/>
      <c r="B62" s="376"/>
      <c r="C62" s="376"/>
      <c r="D62" s="376"/>
      <c r="E62" s="376"/>
      <c r="F62" s="376"/>
      <c r="G62" s="376"/>
      <c r="H62" s="376"/>
      <c r="I62" s="376"/>
      <c r="J62" s="376"/>
      <c r="K62" s="376"/>
      <c r="L62" s="376"/>
      <c r="M62" s="376"/>
      <c r="N62" s="376"/>
      <c r="O62" s="376"/>
      <c r="P62" s="376"/>
    </row>
    <row r="63" spans="1:16">
      <c r="A63" s="376"/>
      <c r="B63" s="376"/>
      <c r="C63" s="376"/>
      <c r="D63" s="376"/>
      <c r="E63" s="376"/>
      <c r="F63" s="376"/>
      <c r="G63" s="376"/>
      <c r="H63" s="376"/>
      <c r="I63" s="376"/>
      <c r="J63" s="376"/>
      <c r="K63" s="376"/>
      <c r="L63" s="376"/>
      <c r="M63" s="376"/>
      <c r="N63" s="376"/>
      <c r="O63" s="376"/>
      <c r="P63" s="376"/>
    </row>
    <row r="64" spans="1:16">
      <c r="A64" s="376"/>
      <c r="B64" s="376"/>
      <c r="C64" s="376"/>
      <c r="D64" s="376"/>
      <c r="E64" s="376"/>
      <c r="F64" s="376"/>
      <c r="G64" s="376"/>
      <c r="H64" s="376"/>
      <c r="I64" s="376"/>
      <c r="J64" s="376"/>
      <c r="K64" s="376"/>
      <c r="L64" s="376"/>
      <c r="M64" s="376"/>
      <c r="N64" s="376"/>
      <c r="O64" s="376"/>
      <c r="P64" s="376"/>
    </row>
    <row r="65" spans="1:16">
      <c r="A65" s="376"/>
      <c r="B65" s="376"/>
      <c r="C65" s="376"/>
      <c r="D65" s="376"/>
      <c r="E65" s="376"/>
      <c r="F65" s="376"/>
      <c r="G65" s="376"/>
      <c r="H65" s="376"/>
      <c r="I65" s="376"/>
      <c r="J65" s="376"/>
      <c r="K65" s="376"/>
      <c r="L65" s="376"/>
      <c r="M65" s="376"/>
      <c r="N65" s="376"/>
      <c r="O65" s="376"/>
      <c r="P65" s="376"/>
    </row>
    <row r="66" spans="1:16">
      <c r="A66" s="376"/>
      <c r="B66" s="376"/>
      <c r="C66" s="376"/>
      <c r="D66" s="376"/>
      <c r="E66" s="376"/>
      <c r="F66" s="376"/>
      <c r="G66" s="376"/>
      <c r="H66" s="376"/>
      <c r="I66" s="376"/>
      <c r="J66" s="376"/>
      <c r="K66" s="376"/>
      <c r="L66" s="376"/>
      <c r="M66" s="376"/>
      <c r="N66" s="376"/>
      <c r="O66" s="376"/>
      <c r="P66" s="376"/>
    </row>
    <row r="67" spans="1:16">
      <c r="A67" s="376"/>
      <c r="B67" s="376"/>
      <c r="C67" s="376"/>
      <c r="D67" s="376"/>
      <c r="E67" s="376"/>
      <c r="F67" s="376"/>
      <c r="G67" s="376"/>
      <c r="H67" s="376"/>
      <c r="I67" s="376"/>
      <c r="J67" s="376"/>
      <c r="K67" s="376"/>
      <c r="L67" s="376"/>
      <c r="M67" s="376"/>
      <c r="N67" s="376"/>
      <c r="O67" s="376"/>
      <c r="P67" s="376"/>
    </row>
    <row r="68" spans="1:16">
      <c r="A68" s="376"/>
      <c r="B68" s="376"/>
      <c r="C68" s="376"/>
      <c r="D68" s="376"/>
      <c r="E68" s="376"/>
      <c r="F68" s="376"/>
      <c r="G68" s="376"/>
      <c r="H68" s="376"/>
      <c r="I68" s="376"/>
      <c r="J68" s="376"/>
      <c r="K68" s="376"/>
      <c r="L68" s="376"/>
      <c r="M68" s="376"/>
      <c r="N68" s="376"/>
      <c r="O68" s="376"/>
      <c r="P68" s="376"/>
    </row>
    <row r="69" spans="1:16">
      <c r="A69" s="376"/>
      <c r="B69" s="376"/>
      <c r="C69" s="376"/>
      <c r="D69" s="376"/>
      <c r="E69" s="376"/>
      <c r="F69" s="376"/>
      <c r="G69" s="376"/>
      <c r="H69" s="376"/>
      <c r="I69" s="376"/>
      <c r="J69" s="376"/>
      <c r="K69" s="376"/>
      <c r="L69" s="376"/>
      <c r="M69" s="376"/>
      <c r="N69" s="376"/>
      <c r="O69" s="376"/>
      <c r="P69" s="376"/>
    </row>
    <row r="70" spans="1:16">
      <c r="A70" s="376"/>
      <c r="B70" s="376"/>
      <c r="C70" s="376"/>
      <c r="D70" s="376"/>
      <c r="E70" s="376"/>
      <c r="F70" s="376"/>
      <c r="G70" s="376"/>
      <c r="H70" s="376"/>
      <c r="I70" s="376"/>
      <c r="J70" s="376"/>
      <c r="K70" s="376"/>
      <c r="L70" s="376"/>
      <c r="M70" s="376"/>
      <c r="N70" s="376"/>
      <c r="O70" s="376"/>
      <c r="P70" s="376"/>
    </row>
    <row r="71" spans="1:16">
      <c r="A71" s="376"/>
      <c r="B71" s="376"/>
      <c r="C71" s="376"/>
      <c r="D71" s="376"/>
      <c r="E71" s="376"/>
      <c r="F71" s="376"/>
      <c r="G71" s="376"/>
      <c r="H71" s="376"/>
      <c r="I71" s="376"/>
      <c r="J71" s="376"/>
      <c r="K71" s="376"/>
      <c r="L71" s="376"/>
      <c r="M71" s="376"/>
      <c r="N71" s="376"/>
      <c r="O71" s="376"/>
      <c r="P71" s="376"/>
    </row>
    <row r="72" spans="1:16">
      <c r="A72" s="376"/>
      <c r="B72" s="376"/>
      <c r="C72" s="376"/>
      <c r="D72" s="376"/>
      <c r="E72" s="376"/>
      <c r="F72" s="376"/>
      <c r="G72" s="376"/>
      <c r="H72" s="376"/>
      <c r="I72" s="376"/>
      <c r="J72" s="376"/>
      <c r="K72" s="376"/>
      <c r="L72" s="376"/>
      <c r="M72" s="376"/>
      <c r="N72" s="376"/>
      <c r="O72" s="376"/>
      <c r="P72" s="376"/>
    </row>
    <row r="73" spans="1:16">
      <c r="A73" s="376"/>
      <c r="B73" s="376"/>
      <c r="C73" s="376"/>
      <c r="D73" s="376"/>
      <c r="E73" s="376"/>
      <c r="F73" s="376"/>
      <c r="G73" s="376"/>
      <c r="H73" s="376"/>
      <c r="I73" s="376"/>
      <c r="J73" s="376"/>
      <c r="K73" s="376"/>
      <c r="L73" s="376"/>
      <c r="M73" s="376"/>
      <c r="N73" s="376"/>
      <c r="O73" s="376"/>
      <c r="P73" s="376"/>
    </row>
    <row r="74" spans="1:16">
      <c r="A74" s="376"/>
      <c r="B74" s="376"/>
      <c r="C74" s="376"/>
      <c r="D74" s="376"/>
      <c r="E74" s="376"/>
      <c r="F74" s="376"/>
      <c r="G74" s="376"/>
      <c r="H74" s="376"/>
      <c r="I74" s="376"/>
      <c r="J74" s="376"/>
      <c r="K74" s="376"/>
      <c r="L74" s="376"/>
      <c r="M74" s="376"/>
      <c r="N74" s="376"/>
      <c r="O74" s="376"/>
      <c r="P74" s="376"/>
    </row>
    <row r="75" spans="1:16">
      <c r="A75" s="376"/>
      <c r="B75" s="376"/>
      <c r="C75" s="376"/>
      <c r="D75" s="376"/>
      <c r="E75" s="376"/>
      <c r="F75" s="376"/>
      <c r="G75" s="376"/>
      <c r="H75" s="376"/>
      <c r="I75" s="376"/>
      <c r="J75" s="376"/>
      <c r="K75" s="376"/>
      <c r="L75" s="376"/>
      <c r="M75" s="376"/>
      <c r="N75" s="376"/>
      <c r="O75" s="376"/>
      <c r="P75" s="376"/>
    </row>
    <row r="76" spans="1:16">
      <c r="A76" s="376"/>
      <c r="B76" s="376"/>
      <c r="C76" s="376"/>
      <c r="D76" s="376"/>
      <c r="E76" s="376"/>
      <c r="F76" s="376"/>
      <c r="G76" s="376"/>
      <c r="H76" s="376"/>
      <c r="I76" s="376"/>
      <c r="J76" s="376"/>
      <c r="K76" s="376"/>
      <c r="L76" s="376"/>
      <c r="M76" s="376"/>
      <c r="N76" s="376"/>
      <c r="O76" s="376"/>
      <c r="P76" s="376"/>
    </row>
    <row r="77" spans="1:16">
      <c r="A77" s="376"/>
      <c r="B77" s="376"/>
      <c r="C77" s="376"/>
      <c r="D77" s="376"/>
      <c r="E77" s="376"/>
      <c r="F77" s="376"/>
      <c r="G77" s="376"/>
      <c r="H77" s="376"/>
      <c r="I77" s="376"/>
      <c r="J77" s="376"/>
      <c r="K77" s="376"/>
      <c r="L77" s="376"/>
      <c r="M77" s="376"/>
      <c r="N77" s="376"/>
      <c r="O77" s="376"/>
      <c r="P77" s="376"/>
    </row>
    <row r="78" spans="1:16">
      <c r="A78" s="376"/>
      <c r="B78" s="376"/>
      <c r="C78" s="376"/>
      <c r="D78" s="376"/>
      <c r="E78" s="376"/>
      <c r="F78" s="376"/>
      <c r="G78" s="376"/>
      <c r="H78" s="376"/>
      <c r="I78" s="376"/>
      <c r="J78" s="376"/>
      <c r="K78" s="376"/>
      <c r="L78" s="376"/>
      <c r="M78" s="376"/>
      <c r="N78" s="376"/>
      <c r="O78" s="376"/>
      <c r="P78" s="376"/>
    </row>
    <row r="79" spans="1:16">
      <c r="A79" s="376"/>
      <c r="B79" s="376"/>
      <c r="C79" s="376"/>
      <c r="D79" s="376"/>
      <c r="E79" s="376"/>
      <c r="F79" s="376"/>
      <c r="G79" s="376"/>
      <c r="H79" s="376"/>
      <c r="I79" s="376"/>
      <c r="J79" s="376"/>
      <c r="K79" s="376"/>
      <c r="L79" s="376"/>
      <c r="M79" s="376"/>
      <c r="N79" s="376"/>
      <c r="O79" s="376"/>
      <c r="P79" s="376"/>
    </row>
    <row r="80" spans="1:16">
      <c r="A80" s="376"/>
      <c r="B80" s="376"/>
      <c r="C80" s="376"/>
      <c r="D80" s="376"/>
      <c r="E80" s="376"/>
      <c r="F80" s="376"/>
      <c r="G80" s="376"/>
      <c r="H80" s="376"/>
      <c r="I80" s="376"/>
      <c r="J80" s="376"/>
      <c r="K80" s="376"/>
      <c r="L80" s="376"/>
      <c r="M80" s="376"/>
      <c r="N80" s="376"/>
      <c r="O80" s="376"/>
      <c r="P80" s="376"/>
    </row>
    <row r="81" spans="1:16">
      <c r="A81" s="376"/>
      <c r="B81" s="376"/>
      <c r="C81" s="376"/>
      <c r="D81" s="376"/>
      <c r="E81" s="376"/>
      <c r="F81" s="376"/>
      <c r="G81" s="376"/>
      <c r="H81" s="376"/>
      <c r="I81" s="376"/>
      <c r="J81" s="376"/>
      <c r="K81" s="376"/>
      <c r="L81" s="376"/>
      <c r="M81" s="376"/>
      <c r="N81" s="376"/>
      <c r="O81" s="376"/>
      <c r="P81" s="376"/>
    </row>
    <row r="82" spans="1:16">
      <c r="A82" s="376"/>
      <c r="B82" s="376"/>
      <c r="C82" s="376"/>
      <c r="D82" s="376"/>
      <c r="E82" s="376"/>
      <c r="F82" s="376"/>
      <c r="G82" s="376"/>
      <c r="H82" s="376"/>
      <c r="I82" s="376"/>
      <c r="J82" s="376"/>
      <c r="K82" s="376"/>
      <c r="L82" s="376"/>
      <c r="M82" s="376"/>
      <c r="N82" s="376"/>
      <c r="O82" s="376"/>
      <c r="P82" s="376"/>
    </row>
    <row r="83" spans="1:16">
      <c r="A83" s="376"/>
      <c r="B83" s="376"/>
      <c r="C83" s="376"/>
      <c r="D83" s="376"/>
      <c r="E83" s="376"/>
      <c r="F83" s="376"/>
      <c r="G83" s="376"/>
      <c r="H83" s="376"/>
      <c r="I83" s="376"/>
      <c r="J83" s="376"/>
      <c r="K83" s="376"/>
      <c r="L83" s="376"/>
      <c r="M83" s="376"/>
      <c r="N83" s="376"/>
      <c r="O83" s="376"/>
      <c r="P83" s="376"/>
    </row>
    <row r="84" spans="1:16">
      <c r="A84" s="376"/>
      <c r="B84" s="376"/>
      <c r="C84" s="376"/>
      <c r="D84" s="376"/>
      <c r="E84" s="376"/>
      <c r="F84" s="376"/>
      <c r="G84" s="376"/>
      <c r="H84" s="376"/>
      <c r="I84" s="376"/>
      <c r="J84" s="376"/>
      <c r="K84" s="376"/>
      <c r="L84" s="376"/>
      <c r="M84" s="376"/>
      <c r="N84" s="376"/>
      <c r="O84" s="376"/>
      <c r="P84" s="376"/>
    </row>
    <row r="85" spans="1:16">
      <c r="A85" s="376"/>
      <c r="B85" s="376"/>
      <c r="C85" s="376"/>
      <c r="D85" s="376"/>
      <c r="E85" s="376"/>
      <c r="F85" s="376"/>
      <c r="G85" s="376"/>
      <c r="H85" s="376"/>
      <c r="I85" s="376"/>
      <c r="J85" s="376"/>
      <c r="K85" s="376"/>
      <c r="L85" s="376"/>
      <c r="M85" s="376"/>
      <c r="N85" s="376"/>
      <c r="O85" s="376"/>
      <c r="P85" s="376"/>
    </row>
    <row r="86" spans="1:16">
      <c r="A86" s="376"/>
      <c r="B86" s="376"/>
      <c r="C86" s="376"/>
      <c r="D86" s="376"/>
      <c r="E86" s="376"/>
      <c r="F86" s="376"/>
      <c r="G86" s="376"/>
      <c r="H86" s="376"/>
      <c r="I86" s="376"/>
      <c r="J86" s="376"/>
      <c r="K86" s="376"/>
      <c r="L86" s="376"/>
      <c r="M86" s="376"/>
      <c r="N86" s="376"/>
      <c r="O86" s="376"/>
      <c r="P86" s="376"/>
    </row>
    <row r="87" spans="1:16">
      <c r="A87" s="376"/>
      <c r="B87" s="376"/>
      <c r="C87" s="376"/>
      <c r="D87" s="376"/>
      <c r="E87" s="376"/>
      <c r="F87" s="376"/>
      <c r="G87" s="376"/>
      <c r="H87" s="376"/>
      <c r="I87" s="376"/>
      <c r="J87" s="376"/>
      <c r="K87" s="376"/>
      <c r="L87" s="376"/>
      <c r="M87" s="376"/>
      <c r="N87" s="376"/>
      <c r="O87" s="376"/>
      <c r="P87" s="376"/>
    </row>
    <row r="88" spans="1:16">
      <c r="A88" s="376"/>
      <c r="B88" s="376"/>
      <c r="C88" s="376"/>
      <c r="D88" s="376"/>
      <c r="E88" s="376"/>
      <c r="F88" s="376"/>
      <c r="G88" s="376"/>
      <c r="H88" s="376"/>
      <c r="I88" s="376"/>
      <c r="J88" s="376"/>
      <c r="K88" s="376"/>
      <c r="L88" s="376"/>
      <c r="M88" s="376"/>
      <c r="N88" s="376"/>
      <c r="O88" s="376"/>
      <c r="P88" s="376"/>
    </row>
    <row r="89" spans="1:16">
      <c r="A89" s="376"/>
      <c r="B89" s="376"/>
      <c r="C89" s="376"/>
      <c r="D89" s="376"/>
      <c r="E89" s="376"/>
      <c r="F89" s="376"/>
      <c r="G89" s="376"/>
      <c r="H89" s="376"/>
      <c r="I89" s="376"/>
      <c r="J89" s="376"/>
      <c r="K89" s="376"/>
      <c r="L89" s="376"/>
      <c r="M89" s="376"/>
      <c r="N89" s="376"/>
      <c r="O89" s="376"/>
      <c r="P89" s="376"/>
    </row>
    <row r="90" spans="1:16">
      <c r="A90" s="376"/>
      <c r="B90" s="376"/>
      <c r="C90" s="376"/>
      <c r="D90" s="376"/>
      <c r="E90" s="376"/>
      <c r="F90" s="376"/>
      <c r="G90" s="376"/>
      <c r="H90" s="376"/>
      <c r="I90" s="376"/>
      <c r="J90" s="376"/>
      <c r="K90" s="376"/>
      <c r="L90" s="376"/>
      <c r="M90" s="376"/>
      <c r="N90" s="376"/>
      <c r="O90" s="376"/>
      <c r="P90" s="376"/>
    </row>
    <row r="91" spans="1:16">
      <c r="A91" s="376"/>
      <c r="B91" s="376"/>
      <c r="C91" s="376"/>
      <c r="D91" s="376"/>
      <c r="E91" s="376"/>
      <c r="F91" s="376"/>
      <c r="G91" s="376"/>
      <c r="H91" s="376"/>
      <c r="I91" s="376"/>
      <c r="J91" s="376"/>
      <c r="K91" s="376"/>
      <c r="L91" s="376"/>
      <c r="M91" s="376"/>
      <c r="N91" s="376"/>
      <c r="O91" s="376"/>
      <c r="P91" s="376"/>
    </row>
    <row r="92" spans="1:16">
      <c r="A92" s="376"/>
      <c r="B92" s="376"/>
      <c r="C92" s="376"/>
      <c r="D92" s="376"/>
      <c r="E92" s="376"/>
      <c r="F92" s="376"/>
      <c r="G92" s="376"/>
      <c r="H92" s="376"/>
      <c r="I92" s="376"/>
      <c r="J92" s="376"/>
      <c r="K92" s="376"/>
      <c r="L92" s="376"/>
      <c r="M92" s="376"/>
      <c r="N92" s="376"/>
      <c r="O92" s="376"/>
      <c r="P92" s="376"/>
    </row>
    <row r="93" spans="1:16">
      <c r="A93" s="376"/>
      <c r="B93" s="376"/>
      <c r="C93" s="376"/>
      <c r="D93" s="376"/>
      <c r="E93" s="376"/>
      <c r="F93" s="376"/>
      <c r="G93" s="376"/>
      <c r="H93" s="376"/>
      <c r="I93" s="376"/>
      <c r="J93" s="376"/>
      <c r="K93" s="376"/>
      <c r="L93" s="376"/>
      <c r="M93" s="376"/>
      <c r="N93" s="376"/>
      <c r="O93" s="376"/>
      <c r="P93" s="376"/>
    </row>
    <row r="94" spans="1:16">
      <c r="A94" s="376"/>
      <c r="B94" s="376"/>
      <c r="C94" s="376"/>
      <c r="D94" s="376"/>
      <c r="E94" s="376"/>
      <c r="F94" s="376"/>
      <c r="G94" s="376"/>
      <c r="H94" s="376"/>
      <c r="I94" s="376"/>
      <c r="J94" s="376"/>
      <c r="K94" s="376"/>
      <c r="L94" s="376"/>
      <c r="M94" s="376"/>
      <c r="N94" s="376"/>
      <c r="O94" s="376"/>
      <c r="P94" s="376"/>
    </row>
    <row r="95" spans="1:16">
      <c r="A95" s="376"/>
      <c r="B95" s="376"/>
      <c r="C95" s="376"/>
      <c r="D95" s="376"/>
      <c r="E95" s="376"/>
      <c r="F95" s="376"/>
      <c r="G95" s="376"/>
      <c r="H95" s="376"/>
      <c r="I95" s="376"/>
      <c r="J95" s="376"/>
      <c r="K95" s="376"/>
      <c r="L95" s="376"/>
      <c r="M95" s="376"/>
      <c r="N95" s="376"/>
      <c r="O95" s="376"/>
      <c r="P95" s="376"/>
    </row>
    <row r="96" spans="1:16">
      <c r="A96" s="376"/>
      <c r="B96" s="376"/>
      <c r="C96" s="376"/>
      <c r="D96" s="376"/>
      <c r="E96" s="376"/>
      <c r="F96" s="376"/>
      <c r="G96" s="376"/>
      <c r="H96" s="376"/>
      <c r="I96" s="376"/>
      <c r="J96" s="376"/>
      <c r="K96" s="376"/>
      <c r="L96" s="376"/>
      <c r="M96" s="376"/>
      <c r="N96" s="376"/>
      <c r="O96" s="376"/>
      <c r="P96" s="376"/>
    </row>
    <row r="97" spans="1:16">
      <c r="A97" s="376"/>
      <c r="B97" s="376"/>
      <c r="C97" s="376"/>
      <c r="D97" s="376"/>
      <c r="E97" s="376"/>
      <c r="F97" s="376"/>
      <c r="G97" s="376"/>
      <c r="H97" s="376"/>
      <c r="I97" s="376"/>
      <c r="J97" s="376"/>
      <c r="K97" s="376"/>
      <c r="L97" s="376"/>
      <c r="M97" s="376"/>
      <c r="N97" s="376"/>
      <c r="O97" s="376"/>
      <c r="P97" s="376"/>
    </row>
    <row r="98" spans="1:16">
      <c r="A98" s="376"/>
      <c r="B98" s="376"/>
      <c r="C98" s="376"/>
      <c r="D98" s="376"/>
      <c r="E98" s="376"/>
      <c r="F98" s="376"/>
      <c r="G98" s="376"/>
      <c r="H98" s="376"/>
      <c r="I98" s="376"/>
      <c r="J98" s="376"/>
      <c r="K98" s="376"/>
      <c r="L98" s="376"/>
      <c r="M98" s="376"/>
      <c r="N98" s="376"/>
      <c r="O98" s="376"/>
      <c r="P98" s="376"/>
    </row>
    <row r="99" spans="1:16">
      <c r="A99" s="376"/>
      <c r="B99" s="376"/>
      <c r="C99" s="376"/>
      <c r="D99" s="376"/>
      <c r="E99" s="376"/>
      <c r="F99" s="376"/>
      <c r="G99" s="376"/>
      <c r="H99" s="376"/>
      <c r="I99" s="376"/>
      <c r="J99" s="376"/>
      <c r="K99" s="376"/>
      <c r="L99" s="376"/>
      <c r="M99" s="376"/>
      <c r="N99" s="376"/>
      <c r="O99" s="376"/>
      <c r="P99" s="376"/>
    </row>
    <row r="100" spans="1:16">
      <c r="A100" s="376"/>
      <c r="B100" s="376"/>
      <c r="C100" s="376"/>
      <c r="D100" s="376"/>
      <c r="E100" s="376"/>
      <c r="F100" s="376"/>
      <c r="G100" s="376"/>
      <c r="H100" s="376"/>
      <c r="I100" s="376"/>
      <c r="J100" s="376"/>
      <c r="K100" s="376"/>
      <c r="L100" s="376"/>
      <c r="M100" s="376"/>
      <c r="N100" s="376"/>
      <c r="O100" s="376"/>
      <c r="P100" s="376"/>
    </row>
    <row r="101" spans="1:16">
      <c r="A101" s="376"/>
      <c r="B101" s="376"/>
      <c r="C101" s="376"/>
      <c r="D101" s="376"/>
      <c r="E101" s="376"/>
      <c r="F101" s="376"/>
      <c r="G101" s="376"/>
      <c r="H101" s="376"/>
      <c r="I101" s="376"/>
      <c r="J101" s="376"/>
      <c r="K101" s="376"/>
      <c r="L101" s="376"/>
      <c r="M101" s="376"/>
      <c r="N101" s="376"/>
      <c r="O101" s="376"/>
      <c r="P101" s="376"/>
    </row>
    <row r="102" spans="1:16">
      <c r="A102" s="376"/>
      <c r="B102" s="376"/>
      <c r="C102" s="376"/>
      <c r="D102" s="376"/>
      <c r="E102" s="376"/>
      <c r="F102" s="376"/>
      <c r="G102" s="376"/>
      <c r="H102" s="376"/>
      <c r="I102" s="376"/>
      <c r="J102" s="376"/>
      <c r="K102" s="376"/>
      <c r="L102" s="376"/>
      <c r="M102" s="376"/>
      <c r="N102" s="376"/>
      <c r="O102" s="376"/>
      <c r="P102" s="376"/>
    </row>
    <row r="103" spans="1:16">
      <c r="A103" s="376"/>
      <c r="B103" s="376"/>
      <c r="C103" s="376"/>
      <c r="D103" s="376"/>
      <c r="E103" s="376"/>
      <c r="F103" s="376"/>
      <c r="G103" s="376"/>
      <c r="H103" s="376"/>
      <c r="I103" s="376"/>
      <c r="J103" s="376"/>
      <c r="K103" s="376"/>
      <c r="L103" s="376"/>
      <c r="M103" s="376"/>
      <c r="N103" s="376"/>
      <c r="O103" s="376"/>
      <c r="P103" s="376"/>
    </row>
    <row r="104" spans="1:16">
      <c r="A104" s="376"/>
      <c r="B104" s="376"/>
      <c r="C104" s="376"/>
      <c r="D104" s="376"/>
      <c r="E104" s="376"/>
      <c r="F104" s="376"/>
      <c r="G104" s="376"/>
      <c r="H104" s="376"/>
      <c r="I104" s="376"/>
      <c r="J104" s="376"/>
      <c r="K104" s="376"/>
      <c r="L104" s="376"/>
      <c r="M104" s="376"/>
      <c r="N104" s="376"/>
      <c r="O104" s="376"/>
      <c r="P104" s="376"/>
    </row>
    <row r="105" spans="1:16">
      <c r="A105" s="376"/>
      <c r="B105" s="376"/>
      <c r="C105" s="376"/>
      <c r="D105" s="376"/>
      <c r="E105" s="376"/>
      <c r="F105" s="376"/>
      <c r="G105" s="376"/>
      <c r="H105" s="376"/>
      <c r="I105" s="376"/>
      <c r="J105" s="376"/>
      <c r="K105" s="376"/>
      <c r="L105" s="376"/>
      <c r="M105" s="376"/>
      <c r="N105" s="376"/>
      <c r="O105" s="376"/>
      <c r="P105" s="376"/>
    </row>
    <row r="106" spans="1:16">
      <c r="A106" s="376"/>
      <c r="B106" s="376"/>
      <c r="C106" s="376"/>
      <c r="D106" s="376"/>
      <c r="E106" s="376"/>
      <c r="F106" s="376"/>
      <c r="G106" s="376"/>
      <c r="H106" s="376"/>
      <c r="I106" s="376"/>
      <c r="J106" s="376"/>
      <c r="K106" s="376"/>
      <c r="L106" s="376"/>
      <c r="M106" s="376"/>
      <c r="N106" s="376"/>
      <c r="O106" s="376"/>
      <c r="P106" s="376"/>
    </row>
    <row r="107" spans="1:16">
      <c r="A107" s="376"/>
      <c r="B107" s="376"/>
      <c r="C107" s="376"/>
      <c r="D107" s="376"/>
      <c r="E107" s="376"/>
      <c r="F107" s="376"/>
      <c r="G107" s="376"/>
      <c r="H107" s="376"/>
      <c r="I107" s="376"/>
      <c r="J107" s="376"/>
      <c r="K107" s="376"/>
      <c r="L107" s="376"/>
      <c r="M107" s="376"/>
      <c r="N107" s="376"/>
      <c r="O107" s="376"/>
      <c r="P107" s="376"/>
    </row>
    <row r="108" spans="1:16">
      <c r="A108" s="376"/>
      <c r="B108" s="376"/>
      <c r="C108" s="376"/>
      <c r="D108" s="376"/>
      <c r="E108" s="376"/>
      <c r="F108" s="376"/>
      <c r="G108" s="376"/>
      <c r="H108" s="376"/>
      <c r="I108" s="376"/>
      <c r="J108" s="376"/>
      <c r="K108" s="376"/>
      <c r="L108" s="376"/>
      <c r="M108" s="376"/>
      <c r="N108" s="376"/>
      <c r="O108" s="376"/>
      <c r="P108" s="376"/>
    </row>
    <row r="109" spans="1:16">
      <c r="A109" s="376"/>
      <c r="B109" s="376"/>
      <c r="C109" s="376"/>
      <c r="D109" s="376"/>
      <c r="E109" s="376"/>
      <c r="F109" s="376"/>
      <c r="G109" s="376"/>
      <c r="H109" s="376"/>
      <c r="I109" s="376"/>
      <c r="J109" s="376"/>
      <c r="K109" s="376"/>
      <c r="L109" s="376"/>
      <c r="M109" s="376"/>
      <c r="N109" s="376"/>
      <c r="O109" s="376"/>
      <c r="P109" s="376"/>
    </row>
    <row r="110" spans="1:16">
      <c r="A110" s="376"/>
      <c r="B110" s="376"/>
      <c r="C110" s="376"/>
      <c r="D110" s="376"/>
      <c r="E110" s="376"/>
      <c r="F110" s="376"/>
      <c r="G110" s="376"/>
      <c r="H110" s="376"/>
      <c r="I110" s="376"/>
      <c r="J110" s="376"/>
      <c r="K110" s="376"/>
      <c r="L110" s="376"/>
      <c r="M110" s="376"/>
      <c r="N110" s="376"/>
      <c r="O110" s="376"/>
      <c r="P110" s="376"/>
    </row>
    <row r="111" spans="1:16">
      <c r="A111" s="376"/>
      <c r="B111" s="376"/>
      <c r="C111" s="376"/>
      <c r="D111" s="376"/>
      <c r="E111" s="376"/>
      <c r="F111" s="376"/>
      <c r="G111" s="376"/>
      <c r="H111" s="376"/>
      <c r="I111" s="376"/>
      <c r="J111" s="376"/>
      <c r="K111" s="376"/>
      <c r="L111" s="376"/>
      <c r="M111" s="376"/>
      <c r="N111" s="376"/>
      <c r="O111" s="376"/>
      <c r="P111" s="376"/>
    </row>
    <row r="112" spans="1:16">
      <c r="A112" s="376"/>
      <c r="B112" s="376"/>
      <c r="C112" s="376"/>
      <c r="D112" s="376"/>
      <c r="E112" s="376"/>
      <c r="F112" s="376"/>
      <c r="G112" s="376"/>
      <c r="H112" s="376"/>
      <c r="I112" s="376"/>
      <c r="J112" s="376"/>
      <c r="K112" s="376"/>
      <c r="L112" s="376"/>
      <c r="M112" s="376"/>
      <c r="N112" s="376"/>
      <c r="O112" s="376"/>
      <c r="P112" s="376"/>
    </row>
    <row r="113" spans="1:16">
      <c r="A113" s="376"/>
      <c r="B113" s="376"/>
      <c r="C113" s="376"/>
      <c r="D113" s="376"/>
      <c r="E113" s="376"/>
      <c r="F113" s="376"/>
      <c r="G113" s="376"/>
      <c r="H113" s="376"/>
      <c r="I113" s="376"/>
      <c r="J113" s="376"/>
      <c r="K113" s="376"/>
      <c r="L113" s="376"/>
      <c r="M113" s="376"/>
      <c r="N113" s="376"/>
      <c r="O113" s="376"/>
      <c r="P113" s="376"/>
    </row>
    <row r="114" spans="1:16">
      <c r="A114" s="376"/>
      <c r="B114" s="376"/>
      <c r="C114" s="376"/>
      <c r="D114" s="376"/>
      <c r="E114" s="376"/>
      <c r="F114" s="376"/>
      <c r="G114" s="376"/>
      <c r="H114" s="376"/>
      <c r="I114" s="376"/>
      <c r="J114" s="376"/>
      <c r="K114" s="376"/>
      <c r="L114" s="376"/>
      <c r="M114" s="376"/>
      <c r="N114" s="376"/>
      <c r="O114" s="376"/>
      <c r="P114" s="376"/>
    </row>
    <row r="115" spans="1:16">
      <c r="A115" s="376"/>
      <c r="B115" s="376"/>
      <c r="C115" s="376"/>
      <c r="D115" s="376"/>
      <c r="E115" s="376"/>
      <c r="F115" s="376"/>
      <c r="G115" s="376"/>
      <c r="H115" s="376"/>
      <c r="I115" s="376"/>
      <c r="J115" s="376"/>
      <c r="K115" s="376"/>
      <c r="L115" s="376"/>
      <c r="M115" s="376"/>
      <c r="N115" s="376"/>
      <c r="O115" s="376"/>
      <c r="P115" s="376"/>
    </row>
    <row r="116" spans="1:16">
      <c r="A116" s="376"/>
      <c r="B116" s="376"/>
      <c r="C116" s="376"/>
      <c r="D116" s="376"/>
      <c r="E116" s="376"/>
      <c r="F116" s="376"/>
      <c r="G116" s="376"/>
      <c r="H116" s="376"/>
      <c r="I116" s="376"/>
      <c r="J116" s="376"/>
      <c r="K116" s="376"/>
      <c r="L116" s="376"/>
      <c r="M116" s="376"/>
      <c r="N116" s="376"/>
      <c r="O116" s="376"/>
      <c r="P116" s="376"/>
    </row>
    <row r="117" spans="1:16">
      <c r="A117" s="376"/>
      <c r="B117" s="376"/>
      <c r="C117" s="376"/>
      <c r="D117" s="376"/>
      <c r="E117" s="376"/>
      <c r="F117" s="376"/>
      <c r="G117" s="376"/>
      <c r="H117" s="376"/>
      <c r="I117" s="376"/>
      <c r="J117" s="376"/>
      <c r="K117" s="376"/>
      <c r="L117" s="376"/>
      <c r="M117" s="376"/>
      <c r="N117" s="376"/>
      <c r="O117" s="376"/>
      <c r="P117" s="376"/>
    </row>
    <row r="118" spans="1:16">
      <c r="A118" s="376"/>
      <c r="B118" s="376"/>
      <c r="C118" s="376"/>
      <c r="D118" s="376"/>
      <c r="E118" s="376"/>
      <c r="F118" s="376"/>
      <c r="G118" s="376"/>
      <c r="H118" s="376"/>
      <c r="I118" s="376"/>
      <c r="J118" s="376"/>
      <c r="K118" s="376"/>
      <c r="L118" s="376"/>
      <c r="M118" s="376"/>
      <c r="N118" s="376"/>
      <c r="O118" s="376"/>
      <c r="P118" s="376"/>
    </row>
    <row r="119" spans="1:16">
      <c r="A119" s="376"/>
      <c r="B119" s="376"/>
      <c r="C119" s="376"/>
      <c r="D119" s="376"/>
      <c r="E119" s="376"/>
      <c r="F119" s="376"/>
      <c r="G119" s="376"/>
      <c r="H119" s="376"/>
      <c r="I119" s="376"/>
      <c r="J119" s="376"/>
      <c r="K119" s="376"/>
      <c r="L119" s="376"/>
      <c r="M119" s="376"/>
      <c r="N119" s="376"/>
      <c r="O119" s="376"/>
      <c r="P119" s="376"/>
    </row>
    <row r="120" spans="1:16">
      <c r="A120" s="376"/>
      <c r="B120" s="376"/>
      <c r="C120" s="376"/>
      <c r="D120" s="376"/>
      <c r="E120" s="376"/>
      <c r="F120" s="376"/>
      <c r="G120" s="376"/>
      <c r="H120" s="376"/>
      <c r="I120" s="376"/>
      <c r="J120" s="376"/>
      <c r="K120" s="376"/>
      <c r="L120" s="376"/>
      <c r="M120" s="376"/>
      <c r="N120" s="376"/>
      <c r="O120" s="376"/>
      <c r="P120" s="376"/>
    </row>
  </sheetData>
  <mergeCells count="1">
    <mergeCell ref="G16:M16"/>
  </mergeCells>
  <phoneticPr fontId="2" type="noConversion"/>
  <printOptions horizontalCentered="1"/>
  <pageMargins left="0.31496062992125984" right="0.31496062992125984" top="0.55118110236220474" bottom="0.55118110236220474" header="0.31496062992125984" footer="0.31496062992125984"/>
  <pageSetup paperSize="9"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具名範圍</vt:lpstr>
      </vt:variant>
      <vt:variant>
        <vt:i4>12</vt:i4>
      </vt:variant>
    </vt:vector>
  </HeadingPairs>
  <TitlesOfParts>
    <vt:vector size="24" baseType="lpstr">
      <vt:lpstr> 填表說明</vt:lpstr>
      <vt:lpstr>彙總表</vt:lpstr>
      <vt:lpstr>創新或研究發展人員薪資</vt:lpstr>
      <vt:lpstr>顧問專家費</vt:lpstr>
      <vt:lpstr>消耗性器材及原材料費</vt:lpstr>
      <vt:lpstr>創新或研究發展設備使用費</vt:lpstr>
      <vt:lpstr>創新或研究發展設備維護費</vt:lpstr>
      <vt:lpstr>無形資產引進、委託研究或驗證費</vt:lpstr>
      <vt:lpstr>國內差旅費</vt:lpstr>
      <vt:lpstr>專利申請費</vt:lpstr>
      <vt:lpstr>廠商自我檢核表</vt:lpstr>
      <vt:lpstr>不可補助項目</vt:lpstr>
      <vt:lpstr>國內差旅費!Print_Area</vt:lpstr>
      <vt:lpstr>專利申請費!Print_Area</vt:lpstr>
      <vt:lpstr>創新或研究發展人員薪資!Print_Area</vt:lpstr>
      <vt:lpstr>創新或研究發展設備使用費!Print_Area</vt:lpstr>
      <vt:lpstr>無形資產引進、委託研究或驗證費!Print_Area</vt:lpstr>
      <vt:lpstr>彙總表!Print_Area</vt:lpstr>
      <vt:lpstr>顧問專家費!Print_Area</vt:lpstr>
      <vt:lpstr>消耗性器材及原材料費!Print_Titles</vt:lpstr>
      <vt:lpstr>創新或研究發展人員薪資!Print_Titles</vt:lpstr>
      <vt:lpstr>創新或研究發展設備維護費!Print_Titles</vt:lpstr>
      <vt:lpstr>無形資產引進、委託研究或驗證費!Print_Titles</vt:lpstr>
      <vt:lpstr>廠商自我檢核表!Print_Titles</vt:lpstr>
    </vt:vector>
  </TitlesOfParts>
  <Company>III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市場應用型-費用計算清表</dc:title>
  <dc:creator>謝碧珍</dc:creator>
  <cp:lastModifiedBy>王昫</cp:lastModifiedBy>
  <cp:lastPrinted>2024-09-15T04:42:37Z</cp:lastPrinted>
  <dcterms:created xsi:type="dcterms:W3CDTF">1998-10-29T06:02:11Z</dcterms:created>
  <dcterms:modified xsi:type="dcterms:W3CDTF">2026-07-07T07:11:09Z</dcterms:modified>
</cp:coreProperties>
</file>