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melodylin\Desktop\交辦工作\0108次世代通訊主題式徵案規劃\0415網站公告\4.資料下載\"/>
    </mc:Choice>
  </mc:AlternateContent>
  <xr:revisionPtr revIDLastSave="0" documentId="13_ncr:1_{8910E3B5-F12B-45D6-A8CB-3CC2A9CDA776}" xr6:coauthVersionLast="47" xr6:coauthVersionMax="47" xr10:uidLastSave="{00000000-0000-0000-0000-000000000000}"/>
  <bookViews>
    <workbookView xWindow="-216" yWindow="564" windowWidth="14580" windowHeight="11556" tabRatio="889" firstSheet="9" activeTab="12" xr2:uid="{00000000-000D-0000-FFFF-FFFF00000000}"/>
  </bookViews>
  <sheets>
    <sheet name=" 填表說明" sheetId="39" r:id="rId1"/>
    <sheet name="彙總表" sheetId="1" r:id="rId2"/>
    <sheet name="工時統計表" sheetId="4" r:id="rId3"/>
    <sheet name="工時卡" sheetId="41" r:id="rId4"/>
    <sheet name="創新或研究發展人員薪資" sheetId="2" r:id="rId5"/>
    <sheet name="顧問專家費" sheetId="30" r:id="rId6"/>
    <sheet name="消耗性器材或原材料費" sheetId="21" r:id="rId7"/>
    <sheet name="耗材用量統計表" sheetId="16" r:id="rId8"/>
    <sheet name="創新或研究發展設備之使用費" sheetId="14" r:id="rId9"/>
    <sheet name="設備使用記錄" sheetId="37" r:id="rId10"/>
    <sheet name="創新或研究發展設備之維護費" sheetId="15" r:id="rId11"/>
    <sheet name="無形資產引進、委託研究或驗證費" sheetId="22" r:id="rId12"/>
    <sheet name="差旅費" sheetId="38" r:id="rId13"/>
    <sheet name="專利申請費" sheetId="40" r:id="rId14"/>
    <sheet name="廠商自我檢核表" sheetId="42" r:id="rId15"/>
  </sheets>
  <definedNames>
    <definedName name="_xlnm.Print_Area" localSheetId="3">工時卡!$A$1:$S$29</definedName>
    <definedName name="_xlnm.Print_Area" localSheetId="12">差旅費!$A$1:$N$19</definedName>
    <definedName name="_xlnm.Print_Area" localSheetId="13">專利申請費!$A$1:$M$20</definedName>
    <definedName name="_xlnm.Print_Area" localSheetId="4">創新或研究發展人員薪資!$A$1:$Q$49</definedName>
    <definedName name="_xlnm.Print_Area" localSheetId="8">創新或研究發展設備之使用費!$A$1:$L$99</definedName>
    <definedName name="_xlnm.Print_Area" localSheetId="11">'無形資產引進、委託研究或驗證費'!$A$1:$K$38</definedName>
    <definedName name="_xlnm.Print_Area" localSheetId="1">彙總表!$A$1:$P$38</definedName>
    <definedName name="_xlnm.Print_Area" localSheetId="5">顧問專家費!$A$1:$H$23</definedName>
    <definedName name="_xlnm.Print_Titles" localSheetId="6">消耗性器材或原材料費!$1:$3</definedName>
    <definedName name="_xlnm.Print_Titles" localSheetId="7">耗材用量統計表!$1:$6</definedName>
    <definedName name="_xlnm.Print_Titles" localSheetId="4">創新或研究發展人員薪資!$1:$5</definedName>
    <definedName name="_xlnm.Print_Titles" localSheetId="10">創新或研究發展設備之維護費!$1:$3</definedName>
    <definedName name="_xlnm.Print_Titles" localSheetId="11">'無形資產引進、委託研究或驗證費'!$2:$5</definedName>
    <definedName name="_xlnm.Print_Titles" localSheetId="14">廠商自我檢核表!$1:$1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3" i="2" l="1"/>
  <c r="J43" i="2"/>
  <c r="I43" i="2"/>
  <c r="H43" i="2"/>
  <c r="E43" i="2"/>
  <c r="D43" i="2"/>
  <c r="C43" i="2"/>
  <c r="N26" i="2"/>
  <c r="J26" i="2"/>
  <c r="I26" i="2"/>
  <c r="H26" i="2"/>
  <c r="E26" i="2"/>
  <c r="D26" i="2"/>
  <c r="C26" i="2"/>
  <c r="C14" i="40"/>
  <c r="B14" i="40"/>
  <c r="I14" i="40"/>
  <c r="H14" i="40"/>
  <c r="L8" i="40"/>
  <c r="M15" i="38"/>
  <c r="L15" i="38"/>
  <c r="K15" i="38"/>
  <c r="I15" i="38"/>
  <c r="J32" i="22"/>
  <c r="F25" i="1" s="1"/>
  <c r="J25" i="22"/>
  <c r="F24" i="1" s="1"/>
  <c r="J18" i="22"/>
  <c r="F23" i="1" s="1"/>
  <c r="J11" i="22"/>
  <c r="N21" i="15"/>
  <c r="N13" i="15"/>
  <c r="L6" i="14"/>
  <c r="L7" i="14"/>
  <c r="L8" i="14"/>
  <c r="L9" i="14"/>
  <c r="L10" i="14"/>
  <c r="L11" i="14"/>
  <c r="L12" i="14"/>
  <c r="L13" i="14"/>
  <c r="L14" i="14"/>
  <c r="L15" i="14"/>
  <c r="L16" i="14"/>
  <c r="L17" i="14"/>
  <c r="L18" i="14"/>
  <c r="L19" i="14"/>
  <c r="L20" i="14"/>
  <c r="L21" i="14"/>
  <c r="L22" i="14"/>
  <c r="L23" i="14"/>
  <c r="L24" i="14"/>
  <c r="L25" i="14"/>
  <c r="L26" i="14"/>
  <c r="L27" i="14"/>
  <c r="L28" i="14"/>
  <c r="L29" i="14"/>
  <c r="L30" i="14"/>
  <c r="L31" i="14"/>
  <c r="L32" i="14"/>
  <c r="L33" i="14"/>
  <c r="L34" i="14"/>
  <c r="L40" i="14"/>
  <c r="L41" i="14"/>
  <c r="L42" i="14"/>
  <c r="L43" i="14"/>
  <c r="L44" i="14"/>
  <c r="L45" i="14"/>
  <c r="L46" i="14"/>
  <c r="L47" i="14"/>
  <c r="L48" i="14"/>
  <c r="L49" i="14"/>
  <c r="L50" i="14"/>
  <c r="L51" i="14"/>
  <c r="L52" i="14"/>
  <c r="L53" i="14"/>
  <c r="L54" i="14"/>
  <c r="L55" i="14"/>
  <c r="L56" i="14"/>
  <c r="L57" i="14"/>
  <c r="L58" i="14"/>
  <c r="L59" i="14"/>
  <c r="L60" i="14"/>
  <c r="L61" i="14"/>
  <c r="L62" i="14"/>
  <c r="L63" i="14"/>
  <c r="L78" i="14"/>
  <c r="L77" i="14"/>
  <c r="L76" i="14"/>
  <c r="L75" i="14"/>
  <c r="L74" i="14"/>
  <c r="L73" i="14"/>
  <c r="L72" i="14"/>
  <c r="L71" i="14"/>
  <c r="L70" i="14"/>
  <c r="L69" i="14"/>
  <c r="G41" i="14"/>
  <c r="H41" i="14" s="1"/>
  <c r="J41" i="14" s="1"/>
  <c r="G42" i="14"/>
  <c r="G43" i="14"/>
  <c r="H43" i="14"/>
  <c r="J43" i="14" s="1"/>
  <c r="G44" i="14"/>
  <c r="H44" i="14" s="1"/>
  <c r="J44" i="14" s="1"/>
  <c r="G45" i="14"/>
  <c r="H45" i="14" s="1"/>
  <c r="J45" i="14" s="1"/>
  <c r="G46" i="14"/>
  <c r="H46" i="14" s="1"/>
  <c r="J46" i="14" s="1"/>
  <c r="G47" i="14"/>
  <c r="H47" i="14" s="1"/>
  <c r="J47" i="14" s="1"/>
  <c r="G48" i="14"/>
  <c r="H48" i="14"/>
  <c r="J48" i="14" s="1"/>
  <c r="G49" i="14"/>
  <c r="H49" i="14" s="1"/>
  <c r="J49" i="14" s="1"/>
  <c r="G50" i="14"/>
  <c r="H50" i="14" s="1"/>
  <c r="J50" i="14" s="1"/>
  <c r="G51" i="14"/>
  <c r="H51" i="14" s="1"/>
  <c r="J51" i="14" s="1"/>
  <c r="G52" i="14"/>
  <c r="H52" i="14" s="1"/>
  <c r="J52" i="14" s="1"/>
  <c r="G53" i="14"/>
  <c r="H53" i="14" s="1"/>
  <c r="J53" i="14" s="1"/>
  <c r="G54" i="14"/>
  <c r="H54" i="14" s="1"/>
  <c r="J54" i="14" s="1"/>
  <c r="G55" i="14"/>
  <c r="H55" i="14" s="1"/>
  <c r="J55" i="14" s="1"/>
  <c r="G56" i="14"/>
  <c r="H56" i="14" s="1"/>
  <c r="J56" i="14" s="1"/>
  <c r="G57" i="14"/>
  <c r="H57" i="14" s="1"/>
  <c r="J57" i="14" s="1"/>
  <c r="G58" i="14"/>
  <c r="H58" i="14" s="1"/>
  <c r="J58" i="14" s="1"/>
  <c r="G59" i="14"/>
  <c r="H59" i="14" s="1"/>
  <c r="J59" i="14" s="1"/>
  <c r="G60" i="14"/>
  <c r="H60" i="14" s="1"/>
  <c r="J60" i="14" s="1"/>
  <c r="G61" i="14"/>
  <c r="H61" i="14" s="1"/>
  <c r="J61" i="14" s="1"/>
  <c r="G62" i="14"/>
  <c r="H62" i="14"/>
  <c r="J62" i="14" s="1"/>
  <c r="G63" i="14"/>
  <c r="H63" i="14" s="1"/>
  <c r="J63" i="14" s="1"/>
  <c r="G64" i="14"/>
  <c r="H64" i="14" s="1"/>
  <c r="J64" i="14" s="1"/>
  <c r="H7" i="14"/>
  <c r="J7" i="14" s="1"/>
  <c r="H8" i="14"/>
  <c r="J8" i="14" s="1"/>
  <c r="H9" i="14"/>
  <c r="J9" i="14" s="1"/>
  <c r="H10" i="14"/>
  <c r="J10" i="14" s="1"/>
  <c r="H11" i="14"/>
  <c r="J11" i="14" s="1"/>
  <c r="H12" i="14"/>
  <c r="J12" i="14" s="1"/>
  <c r="H13" i="14"/>
  <c r="J13" i="14" s="1"/>
  <c r="H14" i="14"/>
  <c r="J14" i="14" s="1"/>
  <c r="H15" i="14"/>
  <c r="J15" i="14" s="1"/>
  <c r="H16" i="14"/>
  <c r="J16" i="14" s="1"/>
  <c r="H17" i="14"/>
  <c r="J17" i="14" s="1"/>
  <c r="H18" i="14"/>
  <c r="J18" i="14" s="1"/>
  <c r="H19" i="14"/>
  <c r="J19" i="14" s="1"/>
  <c r="H20" i="14"/>
  <c r="J20" i="14" s="1"/>
  <c r="H21" i="14"/>
  <c r="J21" i="14" s="1"/>
  <c r="H22" i="14"/>
  <c r="J22" i="14" s="1"/>
  <c r="H23" i="14"/>
  <c r="J23" i="14" s="1"/>
  <c r="H24" i="14"/>
  <c r="J24" i="14" s="1"/>
  <c r="H25" i="14"/>
  <c r="J25" i="14" s="1"/>
  <c r="H26" i="14"/>
  <c r="J26" i="14" s="1"/>
  <c r="H27" i="14"/>
  <c r="J27" i="14" s="1"/>
  <c r="H28" i="14"/>
  <c r="J28" i="14" s="1"/>
  <c r="H29" i="14"/>
  <c r="J29" i="14" s="1"/>
  <c r="H30" i="14"/>
  <c r="J30" i="14" s="1"/>
  <c r="H31" i="14"/>
  <c r="J31" i="14" s="1"/>
  <c r="H32" i="14"/>
  <c r="J32" i="14" s="1"/>
  <c r="H33" i="14"/>
  <c r="J33" i="14" s="1"/>
  <c r="H34" i="14"/>
  <c r="J34" i="14" s="1"/>
  <c r="E65" i="14"/>
  <c r="G35" i="14"/>
  <c r="E35" i="14"/>
  <c r="D26" i="16"/>
  <c r="K19" i="21"/>
  <c r="F10" i="1" s="1"/>
  <c r="G18" i="30"/>
  <c r="F8" i="1" s="1"/>
  <c r="AF34" i="4"/>
  <c r="AE34" i="4"/>
  <c r="AD34" i="4"/>
  <c r="AC34" i="4"/>
  <c r="AB34" i="4"/>
  <c r="AA34" i="4"/>
  <c r="Z34" i="4"/>
  <c r="Y34" i="4"/>
  <c r="X34" i="4"/>
  <c r="W34" i="4"/>
  <c r="V34" i="4"/>
  <c r="U34" i="4"/>
  <c r="T34" i="4"/>
  <c r="S34" i="4"/>
  <c r="R34" i="4"/>
  <c r="Q34" i="4"/>
  <c r="P34" i="4"/>
  <c r="O34" i="4"/>
  <c r="N34" i="4"/>
  <c r="M34" i="4"/>
  <c r="L34" i="4"/>
  <c r="K34" i="4"/>
  <c r="J34" i="4"/>
  <c r="I34" i="4"/>
  <c r="H34" i="4"/>
  <c r="G34" i="4"/>
  <c r="F34" i="4"/>
  <c r="E34" i="4"/>
  <c r="D34" i="4"/>
  <c r="C34" i="4"/>
  <c r="B34" i="4"/>
  <c r="AF21" i="4"/>
  <c r="AE21" i="4"/>
  <c r="AD21" i="4"/>
  <c r="AC21" i="4"/>
  <c r="AB21" i="4"/>
  <c r="AA21" i="4"/>
  <c r="Z21" i="4"/>
  <c r="Y21" i="4"/>
  <c r="X21" i="4"/>
  <c r="W21" i="4"/>
  <c r="V21" i="4"/>
  <c r="U21" i="4"/>
  <c r="T21" i="4"/>
  <c r="S21" i="4"/>
  <c r="R21" i="4"/>
  <c r="Q21" i="4"/>
  <c r="P21" i="4"/>
  <c r="O21" i="4"/>
  <c r="N21" i="4"/>
  <c r="M21" i="4"/>
  <c r="L21" i="4"/>
  <c r="K21" i="4"/>
  <c r="J21" i="4"/>
  <c r="I21" i="4"/>
  <c r="H21" i="4"/>
  <c r="G21" i="4"/>
  <c r="F21" i="4"/>
  <c r="E21" i="4"/>
  <c r="D21" i="4"/>
  <c r="C21" i="4"/>
  <c r="B21" i="4"/>
  <c r="Q24" i="41"/>
  <c r="P24" i="41"/>
  <c r="O24" i="41"/>
  <c r="N24" i="41"/>
  <c r="M24" i="41"/>
  <c r="L24" i="41"/>
  <c r="K24" i="41"/>
  <c r="J24" i="41"/>
  <c r="I24" i="41"/>
  <c r="H24" i="41"/>
  <c r="G24" i="41"/>
  <c r="F24" i="41"/>
  <c r="E24" i="41"/>
  <c r="D24" i="41"/>
  <c r="C24" i="41"/>
  <c r="R23" i="41"/>
  <c r="R22" i="41"/>
  <c r="R21" i="41"/>
  <c r="R20" i="41"/>
  <c r="R17" i="41"/>
  <c r="Q17" i="41"/>
  <c r="P17" i="41"/>
  <c r="O17" i="41"/>
  <c r="N17" i="41"/>
  <c r="M17" i="41"/>
  <c r="L17" i="41"/>
  <c r="K17" i="41"/>
  <c r="J17" i="41"/>
  <c r="I17" i="41"/>
  <c r="H17" i="41"/>
  <c r="G17" i="41"/>
  <c r="F17" i="41"/>
  <c r="E17" i="41"/>
  <c r="D17" i="41"/>
  <c r="C17" i="41"/>
  <c r="F4" i="1"/>
  <c r="F1" i="1" s="1"/>
  <c r="D6" i="1"/>
  <c r="M6" i="1"/>
  <c r="E6" i="1" s="1"/>
  <c r="D7" i="1"/>
  <c r="M7" i="1"/>
  <c r="E7" i="1" s="1"/>
  <c r="D8" i="1"/>
  <c r="M8" i="1"/>
  <c r="E8" i="1" s="1"/>
  <c r="B9" i="1"/>
  <c r="C9" i="1"/>
  <c r="C32" i="1" s="1"/>
  <c r="C41" i="1" s="1"/>
  <c r="K9" i="1"/>
  <c r="K32" i="1" s="1"/>
  <c r="K40" i="1" s="1"/>
  <c r="L9" i="1"/>
  <c r="M9" i="1" s="1"/>
  <c r="D10" i="1"/>
  <c r="M10" i="1"/>
  <c r="E10" i="1" s="1"/>
  <c r="D11" i="1"/>
  <c r="M11" i="1"/>
  <c r="D12" i="1"/>
  <c r="F12" i="1" s="1"/>
  <c r="M12" i="1"/>
  <c r="E12" i="1"/>
  <c r="D13" i="1"/>
  <c r="F13" i="1" s="1"/>
  <c r="M13" i="1"/>
  <c r="E13" i="1" s="1"/>
  <c r="D14" i="1"/>
  <c r="F14" i="1"/>
  <c r="M14" i="1"/>
  <c r="E14" i="1" s="1"/>
  <c r="D15" i="1"/>
  <c r="F15" i="1" s="1"/>
  <c r="M15" i="1"/>
  <c r="E15" i="1" s="1"/>
  <c r="B16" i="1"/>
  <c r="C16" i="1"/>
  <c r="K16" i="1"/>
  <c r="L16" i="1"/>
  <c r="D17" i="1"/>
  <c r="M17" i="1"/>
  <c r="D18" i="1"/>
  <c r="F18" i="1" s="1"/>
  <c r="M18" i="1"/>
  <c r="E18" i="1"/>
  <c r="D19" i="1"/>
  <c r="D20" i="1" s="1"/>
  <c r="M19" i="1"/>
  <c r="E19" i="1" s="1"/>
  <c r="B20" i="1"/>
  <c r="C20" i="1"/>
  <c r="K20" i="1"/>
  <c r="L20" i="1"/>
  <c r="D22" i="1"/>
  <c r="F22" i="1"/>
  <c r="M22" i="1"/>
  <c r="D23" i="1"/>
  <c r="M23" i="1"/>
  <c r="E23" i="1" s="1"/>
  <c r="D24" i="1"/>
  <c r="M24" i="1"/>
  <c r="E24" i="1" s="1"/>
  <c r="D25" i="1"/>
  <c r="M25" i="1"/>
  <c r="E25" i="1" s="1"/>
  <c r="B26" i="1"/>
  <c r="B42" i="1" s="1"/>
  <c r="C26" i="1"/>
  <c r="C42" i="1" s="1"/>
  <c r="K26" i="1"/>
  <c r="K42" i="1"/>
  <c r="L26" i="1"/>
  <c r="L42" i="1" s="1"/>
  <c r="D27" i="1"/>
  <c r="M27" i="1"/>
  <c r="E27" i="1" s="1"/>
  <c r="D29" i="1"/>
  <c r="M29" i="1"/>
  <c r="E29" i="1" s="1"/>
  <c r="D30" i="1"/>
  <c r="M30" i="1"/>
  <c r="E30" i="1" s="1"/>
  <c r="B31" i="1"/>
  <c r="C31" i="1"/>
  <c r="K31" i="1"/>
  <c r="L31" i="1"/>
  <c r="E22" i="1"/>
  <c r="E11" i="1"/>
  <c r="A29" i="2"/>
  <c r="A30" i="2"/>
  <c r="A31" i="2"/>
  <c r="A32" i="2"/>
  <c r="A33" i="2"/>
  <c r="A34" i="2"/>
  <c r="A35" i="2"/>
  <c r="A36" i="2"/>
  <c r="A37" i="2"/>
  <c r="A38" i="2"/>
  <c r="A28" i="2"/>
  <c r="A8" i="2"/>
  <c r="A9" i="2"/>
  <c r="A10" i="2"/>
  <c r="A11" i="2"/>
  <c r="A12" i="2"/>
  <c r="A13" i="2"/>
  <c r="A14" i="2"/>
  <c r="A15" i="2"/>
  <c r="A16" i="2"/>
  <c r="A17" i="2"/>
  <c r="A18" i="2"/>
  <c r="A19" i="2"/>
  <c r="A20" i="2"/>
  <c r="A21" i="2"/>
  <c r="A7" i="2"/>
  <c r="L80" i="14"/>
  <c r="L79" i="14"/>
  <c r="L68" i="14"/>
  <c r="L64" i="14"/>
  <c r="L39" i="14"/>
  <c r="L38" i="14"/>
  <c r="L5" i="14"/>
  <c r="N22" i="15"/>
  <c r="H86" i="14"/>
  <c r="I86" i="14"/>
  <c r="H85" i="14"/>
  <c r="I85" i="14"/>
  <c r="F1" i="40"/>
  <c r="E2" i="38"/>
  <c r="E1" i="15"/>
  <c r="D1" i="14"/>
  <c r="E1" i="21"/>
  <c r="D1" i="30"/>
  <c r="F1" i="2"/>
  <c r="E2" i="22"/>
  <c r="D11" i="40"/>
  <c r="D12" i="40"/>
  <c r="AG6" i="4"/>
  <c r="AH2" i="4"/>
  <c r="F7" i="2"/>
  <c r="G7" i="2" s="1"/>
  <c r="P7" i="2" s="1"/>
  <c r="AG7" i="4"/>
  <c r="F8" i="2"/>
  <c r="K8" i="2" s="1"/>
  <c r="AG8" i="4"/>
  <c r="F9" i="2"/>
  <c r="K9" i="2" s="1"/>
  <c r="AG9" i="4"/>
  <c r="F10" i="2"/>
  <c r="G10" i="2"/>
  <c r="P10" i="2" s="1"/>
  <c r="AG10" i="4"/>
  <c r="F11" i="2"/>
  <c r="K11" i="2" s="1"/>
  <c r="AG11" i="4"/>
  <c r="F12" i="2"/>
  <c r="K12" i="2" s="1"/>
  <c r="AG12" i="4"/>
  <c r="F13" i="2"/>
  <c r="G13" i="2" s="1"/>
  <c r="AG13" i="4"/>
  <c r="F14" i="2"/>
  <c r="K14" i="2" s="1"/>
  <c r="AG14" i="4"/>
  <c r="F15" i="2"/>
  <c r="K15" i="2" s="1"/>
  <c r="AG15" i="4"/>
  <c r="F16" i="2"/>
  <c r="K16" i="2" s="1"/>
  <c r="AG16" i="4"/>
  <c r="F17" i="2"/>
  <c r="G17" i="2" s="1"/>
  <c r="P17" i="2" s="1"/>
  <c r="K17" i="2"/>
  <c r="AG17" i="4"/>
  <c r="F18" i="2"/>
  <c r="G18" i="2" s="1"/>
  <c r="P18" i="2" s="1"/>
  <c r="K18" i="2"/>
  <c r="AG18" i="4"/>
  <c r="F19" i="2"/>
  <c r="K19" i="2" s="1"/>
  <c r="AG19" i="4"/>
  <c r="F20" i="2"/>
  <c r="K20" i="2"/>
  <c r="AG20" i="4"/>
  <c r="F21" i="2"/>
  <c r="K21" i="2" s="1"/>
  <c r="G21" i="2"/>
  <c r="P21" i="2" s="1"/>
  <c r="AG23" i="4"/>
  <c r="F28" i="2"/>
  <c r="G28" i="2"/>
  <c r="P28" i="2" s="1"/>
  <c r="AG24" i="4"/>
  <c r="F29" i="2"/>
  <c r="G29" i="2" s="1"/>
  <c r="P29" i="2" s="1"/>
  <c r="K29" i="2"/>
  <c r="AG25" i="4"/>
  <c r="F30" i="2"/>
  <c r="G30" i="2" s="1"/>
  <c r="P30" i="2" s="1"/>
  <c r="AG26" i="4"/>
  <c r="AH26" i="4" s="1"/>
  <c r="L31" i="2" s="1"/>
  <c r="F31" i="2"/>
  <c r="K31" i="2" s="1"/>
  <c r="AG27" i="4"/>
  <c r="F32" i="2"/>
  <c r="G32" i="2" s="1"/>
  <c r="P32" i="2" s="1"/>
  <c r="AG28" i="4"/>
  <c r="F33" i="2"/>
  <c r="K33" i="2" s="1"/>
  <c r="AG29" i="4"/>
  <c r="AH29" i="4" s="1"/>
  <c r="L34" i="2" s="1"/>
  <c r="F34" i="2"/>
  <c r="G34" i="2" s="1"/>
  <c r="P34" i="2" s="1"/>
  <c r="AG30" i="4"/>
  <c r="F35" i="2"/>
  <c r="K35" i="2" s="1"/>
  <c r="AG31" i="4"/>
  <c r="F36" i="2"/>
  <c r="G36" i="2" s="1"/>
  <c r="P36" i="2" s="1"/>
  <c r="AG32" i="4"/>
  <c r="F37" i="2"/>
  <c r="K37" i="2" s="1"/>
  <c r="AG33" i="4"/>
  <c r="F38" i="2"/>
  <c r="K38" i="2" s="1"/>
  <c r="A6" i="2"/>
  <c r="A27" i="2"/>
  <c r="J12" i="40"/>
  <c r="J11" i="40"/>
  <c r="J68" i="14"/>
  <c r="J81" i="14" s="1"/>
  <c r="J15" i="38"/>
  <c r="N7" i="38"/>
  <c r="N8" i="38"/>
  <c r="N9" i="38"/>
  <c r="N10" i="38"/>
  <c r="N11" i="38"/>
  <c r="N12" i="38"/>
  <c r="N13" i="38"/>
  <c r="N14" i="38"/>
  <c r="D36" i="37"/>
  <c r="D37" i="37" s="1"/>
  <c r="H5" i="14"/>
  <c r="H6" i="14"/>
  <c r="J6" i="14" s="1"/>
  <c r="G38" i="14"/>
  <c r="H38" i="14" s="1"/>
  <c r="J38" i="14" s="1"/>
  <c r="G39" i="14"/>
  <c r="H39" i="14" s="1"/>
  <c r="J39" i="14" s="1"/>
  <c r="G40" i="14"/>
  <c r="H40" i="14" s="1"/>
  <c r="G14" i="2"/>
  <c r="P14" i="2" s="1"/>
  <c r="G12" i="2"/>
  <c r="P12" i="2" s="1"/>
  <c r="G37" i="2"/>
  <c r="P37" i="2" s="1"/>
  <c r="K28" i="2"/>
  <c r="G20" i="2"/>
  <c r="P20" i="2" s="1"/>
  <c r="K13" i="2"/>
  <c r="K10" i="2"/>
  <c r="J5" i="14"/>
  <c r="G8" i="2" l="1"/>
  <c r="P8" i="2" s="1"/>
  <c r="K7" i="2"/>
  <c r="G33" i="2"/>
  <c r="P33" i="2" s="1"/>
  <c r="AH16" i="4"/>
  <c r="L17" i="2" s="1"/>
  <c r="Q17" i="2" s="1"/>
  <c r="AH6" i="4"/>
  <c r="L7" i="2" s="1"/>
  <c r="K41" i="1"/>
  <c r="E26" i="1"/>
  <c r="E42" i="1" s="1"/>
  <c r="AH13" i="4"/>
  <c r="L14" i="2" s="1"/>
  <c r="Q14" i="2" s="1"/>
  <c r="AH23" i="4"/>
  <c r="AH32" i="4"/>
  <c r="L37" i="2" s="1"/>
  <c r="G16" i="2"/>
  <c r="P16" i="2" s="1"/>
  <c r="D31" i="1"/>
  <c r="M16" i="1"/>
  <c r="J85" i="14"/>
  <c r="G19" i="2"/>
  <c r="P19" i="2" s="1"/>
  <c r="J86" i="14"/>
  <c r="K32" i="2"/>
  <c r="M32" i="2" s="1"/>
  <c r="O32" i="2" s="1"/>
  <c r="G15" i="1"/>
  <c r="J15" i="1" s="1"/>
  <c r="G9" i="2"/>
  <c r="P9" i="2" s="1"/>
  <c r="F43" i="2"/>
  <c r="G31" i="2"/>
  <c r="P31" i="2" s="1"/>
  <c r="G11" i="2"/>
  <c r="P11" i="2" s="1"/>
  <c r="G38" i="2"/>
  <c r="P38" i="2" s="1"/>
  <c r="F26" i="2"/>
  <c r="G18" i="1"/>
  <c r="J18" i="1" s="1"/>
  <c r="AG34" i="4"/>
  <c r="AH15" i="4"/>
  <c r="L16" i="2" s="1"/>
  <c r="Q16" i="2" s="1"/>
  <c r="M20" i="1"/>
  <c r="R24" i="41"/>
  <c r="G15" i="2"/>
  <c r="P15" i="2" s="1"/>
  <c r="G65" i="14"/>
  <c r="G12" i="1"/>
  <c r="H12" i="1" s="1"/>
  <c r="N12" i="1" s="1"/>
  <c r="K34" i="2"/>
  <c r="M34" i="2" s="1"/>
  <c r="O34" i="2" s="1"/>
  <c r="G35" i="2"/>
  <c r="P35" i="2" s="1"/>
  <c r="K36" i="2"/>
  <c r="G10" i="1"/>
  <c r="H10" i="1" s="1"/>
  <c r="N10" i="1" s="1"/>
  <c r="G14" i="1"/>
  <c r="H14" i="1" s="1"/>
  <c r="AH30" i="4"/>
  <c r="L35" i="2" s="1"/>
  <c r="Q35" i="2" s="1"/>
  <c r="AH19" i="4"/>
  <c r="L20" i="2" s="1"/>
  <c r="Q20" i="2" s="1"/>
  <c r="M26" i="1"/>
  <c r="M42" i="1" s="1"/>
  <c r="D26" i="1"/>
  <c r="D42" i="1" s="1"/>
  <c r="E16" i="1"/>
  <c r="AH24" i="4"/>
  <c r="L29" i="2" s="1"/>
  <c r="AH27" i="4"/>
  <c r="L32" i="2" s="1"/>
  <c r="Q32" i="2" s="1"/>
  <c r="AH20" i="4"/>
  <c r="L21" i="2" s="1"/>
  <c r="M21" i="2" s="1"/>
  <c r="O21" i="2" s="1"/>
  <c r="AH7" i="4"/>
  <c r="L8" i="2" s="1"/>
  <c r="Q8" i="2" s="1"/>
  <c r="AH14" i="4"/>
  <c r="L15" i="2" s="1"/>
  <c r="N6" i="38"/>
  <c r="N15" i="38" s="1"/>
  <c r="F27" i="1" s="1"/>
  <c r="G27" i="1" s="1"/>
  <c r="E17" i="1"/>
  <c r="E20" i="1" s="1"/>
  <c r="G13" i="1"/>
  <c r="J13" i="1" s="1"/>
  <c r="H42" i="14"/>
  <c r="J42" i="14" s="1"/>
  <c r="AH28" i="4"/>
  <c r="L33" i="2" s="1"/>
  <c r="M33" i="2" s="1"/>
  <c r="O33" i="2" s="1"/>
  <c r="M16" i="2"/>
  <c r="O16" i="2" s="1"/>
  <c r="AG21" i="4"/>
  <c r="F19" i="1"/>
  <c r="G19" i="1" s="1"/>
  <c r="J19" i="1" s="1"/>
  <c r="F17" i="1"/>
  <c r="AH10" i="4"/>
  <c r="L11" i="2" s="1"/>
  <c r="J14" i="40"/>
  <c r="F30" i="1" s="1"/>
  <c r="G30" i="1" s="1"/>
  <c r="L32" i="1"/>
  <c r="AH8" i="4"/>
  <c r="L9" i="2" s="1"/>
  <c r="Q9" i="2" s="1"/>
  <c r="AH18" i="4"/>
  <c r="L19" i="2" s="1"/>
  <c r="Q19" i="2" s="1"/>
  <c r="AH9" i="4"/>
  <c r="L10" i="2" s="1"/>
  <c r="M10" i="2" s="1"/>
  <c r="O10" i="2" s="1"/>
  <c r="AH25" i="4"/>
  <c r="L30" i="2" s="1"/>
  <c r="Q30" i="2" s="1"/>
  <c r="AH31" i="4"/>
  <c r="L36" i="2" s="1"/>
  <c r="Q36" i="2" s="1"/>
  <c r="D14" i="40"/>
  <c r="F29" i="1" s="1"/>
  <c r="D16" i="1"/>
  <c r="M31" i="1"/>
  <c r="D9" i="1"/>
  <c r="C40" i="1"/>
  <c r="AH11" i="4"/>
  <c r="L12" i="2" s="1"/>
  <c r="Q12" i="2" s="1"/>
  <c r="AH17" i="4"/>
  <c r="L18" i="2" s="1"/>
  <c r="M18" i="2" s="1"/>
  <c r="O18" i="2" s="1"/>
  <c r="AH33" i="4"/>
  <c r="L38" i="2" s="1"/>
  <c r="M38" i="2" s="1"/>
  <c r="O38" i="2" s="1"/>
  <c r="H35" i="14"/>
  <c r="AH12" i="4"/>
  <c r="L13" i="2" s="1"/>
  <c r="B32" i="1"/>
  <c r="Q34" i="2"/>
  <c r="M31" i="2"/>
  <c r="O31" i="2" s="1"/>
  <c r="Q31" i="2"/>
  <c r="Q15" i="2"/>
  <c r="M15" i="2"/>
  <c r="O15" i="2" s="1"/>
  <c r="Q37" i="2"/>
  <c r="M37" i="2"/>
  <c r="O37" i="2" s="1"/>
  <c r="L28" i="2"/>
  <c r="E31" i="1"/>
  <c r="J35" i="14"/>
  <c r="P13" i="2"/>
  <c r="L41" i="1"/>
  <c r="L40" i="1"/>
  <c r="M17" i="2"/>
  <c r="O17" i="2" s="1"/>
  <c r="J40" i="14"/>
  <c r="J65" i="14" s="1"/>
  <c r="H65" i="14"/>
  <c r="E9" i="1"/>
  <c r="M7" i="2"/>
  <c r="Q7" i="2"/>
  <c r="K26" i="2"/>
  <c r="Q21" i="2"/>
  <c r="K30" i="2"/>
  <c r="G24" i="1"/>
  <c r="J24" i="1" s="1"/>
  <c r="G22" i="1"/>
  <c r="H22" i="1" s="1"/>
  <c r="G8" i="1"/>
  <c r="J8" i="1" s="1"/>
  <c r="G23" i="1"/>
  <c r="J23" i="1" s="1"/>
  <c r="F26" i="1"/>
  <c r="F42" i="1" s="1"/>
  <c r="G25" i="1"/>
  <c r="G43" i="2" l="1"/>
  <c r="Q10" i="2"/>
  <c r="J95" i="14"/>
  <c r="M20" i="2"/>
  <c r="O20" i="2" s="1"/>
  <c r="M14" i="2"/>
  <c r="O14" i="2" s="1"/>
  <c r="J10" i="1"/>
  <c r="I10" i="1" s="1"/>
  <c r="O10" i="1" s="1"/>
  <c r="P10" i="1" s="1"/>
  <c r="H15" i="1"/>
  <c r="N15" i="1" s="1"/>
  <c r="M9" i="2"/>
  <c r="O9" i="2" s="1"/>
  <c r="Q33" i="2"/>
  <c r="D32" i="1"/>
  <c r="D40" i="1" s="1"/>
  <c r="AH34" i="4"/>
  <c r="M32" i="1"/>
  <c r="M40" i="1" s="1"/>
  <c r="F20" i="1"/>
  <c r="G26" i="2"/>
  <c r="H19" i="1"/>
  <c r="N19" i="1" s="1"/>
  <c r="H18" i="1"/>
  <c r="N18" i="1" s="1"/>
  <c r="M12" i="2"/>
  <c r="O12" i="2" s="1"/>
  <c r="J12" i="1"/>
  <c r="I12" i="1" s="1"/>
  <c r="O12" i="1" s="1"/>
  <c r="P12" i="1" s="1"/>
  <c r="Q18" i="2"/>
  <c r="L26" i="2"/>
  <c r="J14" i="1"/>
  <c r="I14" i="1" s="1"/>
  <c r="O14" i="1" s="1"/>
  <c r="N14" i="1"/>
  <c r="F31" i="1"/>
  <c r="G31" i="1" s="1"/>
  <c r="G17" i="1"/>
  <c r="H17" i="1" s="1"/>
  <c r="G29" i="1"/>
  <c r="H24" i="1"/>
  <c r="N24" i="1" s="1"/>
  <c r="M11" i="2"/>
  <c r="O11" i="2" s="1"/>
  <c r="J96" i="14"/>
  <c r="F11" i="1" s="1"/>
  <c r="F16" i="1" s="1"/>
  <c r="Q11" i="2"/>
  <c r="H23" i="1"/>
  <c r="N23" i="1" s="1"/>
  <c r="B40" i="1"/>
  <c r="B41" i="1"/>
  <c r="H13" i="1"/>
  <c r="N13" i="1" s="1"/>
  <c r="M8" i="2"/>
  <c r="O8" i="2" s="1"/>
  <c r="M13" i="2"/>
  <c r="O13" i="2" s="1"/>
  <c r="Q13" i="2"/>
  <c r="M36" i="2"/>
  <c r="O36" i="2" s="1"/>
  <c r="M19" i="2"/>
  <c r="O19" i="2" s="1"/>
  <c r="H8" i="1"/>
  <c r="N8" i="1" s="1"/>
  <c r="J22" i="1"/>
  <c r="Q38" i="2"/>
  <c r="M35" i="2"/>
  <c r="O35" i="2" s="1"/>
  <c r="AH21" i="4"/>
  <c r="M29" i="2"/>
  <c r="O29" i="2" s="1"/>
  <c r="Q29" i="2"/>
  <c r="H30" i="1"/>
  <c r="N30" i="1" s="1"/>
  <c r="J30" i="1"/>
  <c r="H27" i="1"/>
  <c r="J27" i="1"/>
  <c r="O7" i="2"/>
  <c r="M30" i="2"/>
  <c r="O30" i="2" s="1"/>
  <c r="K43" i="2"/>
  <c r="E32" i="1"/>
  <c r="E40" i="1" s="1"/>
  <c r="Q28" i="2"/>
  <c r="M28" i="2"/>
  <c r="L43" i="2"/>
  <c r="J25" i="1"/>
  <c r="H25" i="1"/>
  <c r="N25" i="1" s="1"/>
  <c r="G26" i="1"/>
  <c r="G42" i="1" s="1"/>
  <c r="N22" i="1"/>
  <c r="I15" i="1"/>
  <c r="O15" i="1" s="1"/>
  <c r="P15" i="1" s="1"/>
  <c r="M41" i="1" l="1"/>
  <c r="J17" i="1"/>
  <c r="I19" i="1"/>
  <c r="O19" i="1" s="1"/>
  <c r="P19" i="1" s="1"/>
  <c r="G20" i="1"/>
  <c r="D41" i="1"/>
  <c r="I18" i="1"/>
  <c r="O18" i="1" s="1"/>
  <c r="P18" i="1" s="1"/>
  <c r="P14" i="1"/>
  <c r="J26" i="1"/>
  <c r="J42" i="1" s="1"/>
  <c r="I22" i="1"/>
  <c r="O22" i="1" s="1"/>
  <c r="P22" i="1" s="1"/>
  <c r="G11" i="1"/>
  <c r="I24" i="1"/>
  <c r="O24" i="1" s="1"/>
  <c r="P24" i="1" s="1"/>
  <c r="J29" i="1"/>
  <c r="H29" i="1"/>
  <c r="I8" i="1"/>
  <c r="O8" i="1" s="1"/>
  <c r="P8" i="1" s="1"/>
  <c r="M26" i="2"/>
  <c r="O26" i="2"/>
  <c r="F6" i="1" s="1"/>
  <c r="G6" i="1" s="1"/>
  <c r="I23" i="1"/>
  <c r="O23" i="1" s="1"/>
  <c r="P23" i="1" s="1"/>
  <c r="I13" i="1"/>
  <c r="O13" i="1" s="1"/>
  <c r="P13" i="1" s="1"/>
  <c r="E41" i="1"/>
  <c r="I27" i="1"/>
  <c r="O27" i="1" s="1"/>
  <c r="N27" i="1"/>
  <c r="M43" i="2"/>
  <c r="O28" i="2"/>
  <c r="O43" i="2" s="1"/>
  <c r="F7" i="1" s="1"/>
  <c r="G7" i="1" s="1"/>
  <c r="I30" i="1"/>
  <c r="H26" i="1"/>
  <c r="H42" i="1" s="1"/>
  <c r="N17" i="1"/>
  <c r="H20" i="1"/>
  <c r="I25" i="1"/>
  <c r="O25" i="1" s="1"/>
  <c r="P25" i="1" s="1"/>
  <c r="I17" i="1"/>
  <c r="J20" i="1"/>
  <c r="N26" i="1"/>
  <c r="N42" i="1" s="1"/>
  <c r="I29" i="1" l="1"/>
  <c r="O29" i="1" s="1"/>
  <c r="N29" i="1"/>
  <c r="H31" i="1"/>
  <c r="N31" i="1" s="1"/>
  <c r="J11" i="1"/>
  <c r="H11" i="1"/>
  <c r="G16" i="1"/>
  <c r="P27" i="1"/>
  <c r="H6" i="1"/>
  <c r="J6" i="1"/>
  <c r="O30" i="1"/>
  <c r="P30" i="1" s="1"/>
  <c r="J7" i="1"/>
  <c r="H7" i="1"/>
  <c r="N7" i="1" s="1"/>
  <c r="F9" i="1"/>
  <c r="P26" i="1"/>
  <c r="P42" i="1" s="1"/>
  <c r="N20" i="1"/>
  <c r="O26" i="1"/>
  <c r="O42" i="1" s="1"/>
  <c r="I26" i="1"/>
  <c r="I42" i="1" s="1"/>
  <c r="O17" i="1"/>
  <c r="O20" i="1" s="1"/>
  <c r="I20" i="1"/>
  <c r="P29" i="1" l="1"/>
  <c r="I31" i="1"/>
  <c r="O31" i="1" s="1"/>
  <c r="P31" i="1" s="1"/>
  <c r="N11" i="1"/>
  <c r="H16" i="1"/>
  <c r="I11" i="1"/>
  <c r="J16" i="1"/>
  <c r="I6" i="1"/>
  <c r="O6" i="1" s="1"/>
  <c r="P17" i="1"/>
  <c r="P20" i="1" s="1"/>
  <c r="F32" i="1"/>
  <c r="F40" i="1" s="1"/>
  <c r="G9" i="1"/>
  <c r="I7" i="1"/>
  <c r="N6" i="1"/>
  <c r="H9" i="1"/>
  <c r="J31" i="1" l="1"/>
  <c r="P6" i="1"/>
  <c r="F41" i="1"/>
  <c r="O11" i="1"/>
  <c r="O16" i="1" s="1"/>
  <c r="I16" i="1"/>
  <c r="N16" i="1"/>
  <c r="O7" i="1"/>
  <c r="P7" i="1" s="1"/>
  <c r="I9" i="1"/>
  <c r="J9" i="1" s="1"/>
  <c r="G32" i="1"/>
  <c r="G40" i="1" s="1"/>
  <c r="H32" i="1"/>
  <c r="N9" i="1"/>
  <c r="P11" i="1" l="1"/>
  <c r="P16" i="1" s="1"/>
  <c r="G41" i="1"/>
  <c r="J32" i="1"/>
  <c r="J40" i="1" s="1"/>
  <c r="H40" i="1"/>
  <c r="H41" i="1"/>
  <c r="N32" i="1"/>
  <c r="N40" i="1" s="1"/>
  <c r="O9" i="1"/>
  <c r="P9" i="1" s="1"/>
  <c r="I32" i="1"/>
  <c r="I40" i="1" s="1"/>
  <c r="I41" i="1" l="1"/>
  <c r="J41" i="1"/>
  <c r="P32" i="1"/>
  <c r="P40" i="1" s="1"/>
  <c r="O32" i="1"/>
  <c r="O40" i="1" s="1"/>
  <c r="N41" i="1"/>
  <c r="O41" i="1" l="1"/>
  <c r="P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Asus</author>
    <author>A+企業創新專案-劉桂琳</author>
    <author>kk</author>
  </authors>
  <commentList>
    <comment ref="B6" authorId="0" shapeId="0" xr:uid="{00000000-0006-0000-0100-000001000000}">
      <text>
        <r>
          <rPr>
            <sz val="9"/>
            <color indexed="81"/>
            <rFont val="新細明體"/>
            <family val="1"/>
            <charset val="136"/>
          </rPr>
          <t xml:space="preserve">本欄請填寫全程預算數，若有變更預算，請填變更後之金額
</t>
        </r>
      </text>
    </comment>
    <comment ref="K6" authorId="0" shapeId="0" xr:uid="{00000000-0006-0000-0100-000002000000}">
      <text>
        <r>
          <rPr>
            <sz val="12"/>
            <color indexed="81"/>
            <rFont val="微軟正黑體"/>
            <family val="2"/>
            <charset val="136"/>
          </rPr>
          <t>第一個月本欄位之金額為零，第二個月本欄位之金額請填入第一個月H6欄位之金額，第三個月之金額則請填入第二個月H6欄位之金額，其他欄位類推</t>
        </r>
      </text>
    </comment>
    <comment ref="N32" authorId="1" shapeId="0" xr:uid="{00000000-0006-0000-0100-000003000000}">
      <text>
        <r>
          <rPr>
            <b/>
            <sz val="11"/>
            <color indexed="81"/>
            <rFont val="微軟正黑體"/>
            <family val="2"/>
            <charset val="136"/>
          </rPr>
          <t>次月可以自專戶提領之補助款</t>
        </r>
      </text>
    </comment>
    <comment ref="A40" authorId="2" shapeId="0" xr:uid="{00000000-0006-0000-0100-000004000000}">
      <text>
        <r>
          <rPr>
            <b/>
            <sz val="11"/>
            <color indexed="81"/>
            <rFont val="微軟正黑體"/>
            <family val="2"/>
            <charset val="136"/>
          </rPr>
          <t>出現數字即表示計算式有問題，請檢查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楊育誠</author>
    <author>x205ta</author>
  </authors>
  <commentList>
    <comment ref="AH20" authorId="0" shapeId="0" xr:uid="{00000000-0006-0000-0200-000001000000}">
      <text>
        <r>
          <rPr>
            <sz val="11"/>
            <color indexed="81"/>
            <rFont val="微軟正黑體"/>
            <family val="2"/>
            <charset val="136"/>
          </rPr>
          <t>如人數超過可自行新增欄位，公式欄位請一併複製</t>
        </r>
      </text>
    </comment>
    <comment ref="C36" authorId="1" shapeId="0" xr:uid="{00000000-0006-0000-0200-000002000000}">
      <text>
        <r>
          <rPr>
            <sz val="12"/>
            <color indexed="81"/>
            <rFont val="微軟正黑體"/>
            <family val="2"/>
            <charset val="136"/>
          </rPr>
          <t>依照公司行事曆當月應該上班之總時數</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Asus</author>
    <author>user</author>
  </authors>
  <commentList>
    <comment ref="I4" authorId="0" shapeId="0" xr:uid="{00000000-0006-0000-0400-000001000000}">
      <text>
        <r>
          <rPr>
            <sz val="11"/>
            <color indexed="81"/>
            <rFont val="微軟正黑體"/>
            <family val="2"/>
            <charset val="136"/>
          </rPr>
          <t>請填名稱</t>
        </r>
      </text>
    </comment>
    <comment ref="O22" authorId="1" shapeId="0" xr:uid="{00000000-0006-0000-0400-000002000000}">
      <text>
        <r>
          <rPr>
            <sz val="12"/>
            <color indexed="81"/>
            <rFont val="微軟正黑體"/>
            <family val="2"/>
            <charset val="136"/>
          </rPr>
          <t>請用負數表達</t>
        </r>
      </text>
    </comment>
    <comment ref="O39" authorId="1" shapeId="0" xr:uid="{00000000-0006-0000-0400-000003000000}">
      <text>
        <r>
          <rPr>
            <sz val="12"/>
            <color indexed="81"/>
            <rFont val="微軟正黑體"/>
            <family val="2"/>
            <charset val="136"/>
          </rPr>
          <t>請用負數表達</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c1004</author>
    <author>x205ta</author>
    <author>楊育誠</author>
  </authors>
  <commentList>
    <comment ref="E4" authorId="0" shapeId="0" xr:uid="{00000000-0006-0000-0800-000001000000}">
      <text>
        <r>
          <rPr>
            <sz val="9"/>
            <color indexed="81"/>
            <rFont val="細明體"/>
            <family val="3"/>
            <charset val="136"/>
          </rPr>
          <t>指右邊套數之合計成本</t>
        </r>
      </text>
    </comment>
    <comment ref="G4" authorId="1" shapeId="0" xr:uid="{00000000-0006-0000-0800-000002000000}">
      <text>
        <r>
          <rPr>
            <sz val="9"/>
            <color indexed="81"/>
            <rFont val="新細明體"/>
            <family val="1"/>
            <charset val="136"/>
          </rPr>
          <t>指左邊套數之設備計畫開始日財產目錄(報稅用)之未折減餘額</t>
        </r>
      </text>
    </comment>
    <comment ref="K4" authorId="1" shapeId="0" xr:uid="{00000000-0006-0000-0800-000003000000}">
      <text>
        <r>
          <rPr>
            <sz val="9"/>
            <color indexed="81"/>
            <rFont val="新細明體"/>
            <family val="1"/>
            <charset val="136"/>
          </rPr>
          <t>各設備累計投入月數超出計畫核准月數(有變更為變更後月數)，會核減超出月數之使用費，請注意。</t>
        </r>
      </text>
    </comment>
    <comment ref="L4" authorId="1" shapeId="0" xr:uid="{00000000-0006-0000-0800-000004000000}">
      <text>
        <r>
          <rPr>
            <sz val="9"/>
            <color indexed="81"/>
            <rFont val="新細明體"/>
            <family val="1"/>
            <charset val="136"/>
          </rPr>
          <t>各設備累計投入月數超出計畫核准月數(有變更為變更後月數)，會核減超出月數之使用費，請注意。</t>
        </r>
      </text>
    </comment>
    <comment ref="L35" authorId="2" shapeId="0" xr:uid="{00000000-0006-0000-0800-000005000000}">
      <text>
        <r>
          <rPr>
            <sz val="14"/>
            <color indexed="81"/>
            <rFont val="Microsoft JhengHei UI"/>
            <family val="2"/>
          </rPr>
          <t>欄位不夠可取消隱藏</t>
        </r>
      </text>
    </comment>
    <comment ref="C37" authorId="1" shapeId="0" xr:uid="{00000000-0006-0000-0800-000006000000}">
      <text>
        <r>
          <rPr>
            <sz val="9"/>
            <color indexed="81"/>
            <rFont val="新細明體"/>
            <family val="1"/>
            <charset val="136"/>
          </rPr>
          <t>該日期應該在計畫開始日之後</t>
        </r>
      </text>
    </comment>
    <comment ref="D37" authorId="1" shapeId="0" xr:uid="{00000000-0006-0000-0800-000007000000}">
      <text>
        <r>
          <rPr>
            <sz val="9"/>
            <color indexed="81"/>
            <rFont val="新細明體"/>
            <family val="1"/>
            <charset val="136"/>
          </rPr>
          <t>該日期不能早於進口或發票日期</t>
        </r>
      </text>
    </comment>
    <comment ref="K37" authorId="1" shapeId="0" xr:uid="{00000000-0006-0000-0800-000008000000}">
      <text>
        <r>
          <rPr>
            <sz val="9"/>
            <color indexed="81"/>
            <rFont val="新細明體"/>
            <family val="1"/>
            <charset val="136"/>
          </rPr>
          <t>各設備累計投入月數超出計畫核准月數(有變更為變更後月數)，會核減超出月數之使用費，請注意。</t>
        </r>
      </text>
    </comment>
    <comment ref="L37" authorId="1" shapeId="0" xr:uid="{00000000-0006-0000-0800-000009000000}">
      <text>
        <r>
          <rPr>
            <sz val="9"/>
            <color indexed="81"/>
            <rFont val="新細明體"/>
            <family val="1"/>
            <charset val="136"/>
          </rPr>
          <t>各設備累計投入月數超出計畫核准月數(有變更為變更後月數)，會核減超出月數之使用費，請注意。</t>
        </r>
      </text>
    </comment>
    <comment ref="K67" authorId="1" shapeId="0" xr:uid="{00000000-0006-0000-0800-00000A000000}">
      <text>
        <r>
          <rPr>
            <sz val="9"/>
            <color indexed="81"/>
            <rFont val="新細明體"/>
            <family val="1"/>
            <charset val="136"/>
          </rPr>
          <t>各設備累計投入月數超出計畫核准月數(有變更為變更後月數)，會核減超出月數之使用費，請注意。</t>
        </r>
      </text>
    </comment>
    <comment ref="L67" authorId="1" shapeId="0" xr:uid="{00000000-0006-0000-0800-00000B000000}">
      <text>
        <r>
          <rPr>
            <sz val="9"/>
            <color indexed="81"/>
            <rFont val="新細明體"/>
            <family val="1"/>
            <charset val="136"/>
          </rPr>
          <t>各設備累計投入月數超出計畫核准月數(有變更為變更後月數)，會核減超出月數之使用費，請注意。</t>
        </r>
      </text>
    </comment>
    <comment ref="I85" authorId="1" shapeId="0" xr:uid="{00000000-0006-0000-0800-00000C000000}">
      <text>
        <r>
          <rPr>
            <sz val="9"/>
            <color indexed="81"/>
            <rFont val="新細明體"/>
            <family val="1"/>
            <charset val="136"/>
          </rPr>
          <t xml:space="preserve">例如:31天，全公司有1000家用戶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SBIAC</author>
  </authors>
  <commentList>
    <comment ref="K5" authorId="0" shapeId="0" xr:uid="{00000000-0006-0000-0B00-000001000000}">
      <text>
        <r>
          <rPr>
            <sz val="9"/>
            <color indexed="81"/>
            <rFont val="新細明體"/>
            <family val="1"/>
            <charset val="136"/>
          </rPr>
          <t xml:space="preserve">請注意付款期限
</t>
        </r>
      </text>
    </comment>
    <comment ref="K13" authorId="0" shapeId="0" xr:uid="{00000000-0006-0000-0B00-000002000000}">
      <text>
        <r>
          <rPr>
            <sz val="9"/>
            <color indexed="81"/>
            <rFont val="新細明體"/>
            <family val="1"/>
            <charset val="136"/>
          </rPr>
          <t xml:space="preserve">請注意付款期限
</t>
        </r>
      </text>
    </comment>
    <comment ref="K20" authorId="0" shapeId="0" xr:uid="{00000000-0006-0000-0B00-000003000000}">
      <text>
        <r>
          <rPr>
            <sz val="9"/>
            <color indexed="81"/>
            <rFont val="新細明體"/>
            <family val="1"/>
            <charset val="136"/>
          </rPr>
          <t xml:space="preserve">請注意付款期限
</t>
        </r>
      </text>
    </comment>
    <comment ref="K27" authorId="0" shapeId="0" xr:uid="{00000000-0006-0000-0B00-000004000000}">
      <text>
        <r>
          <rPr>
            <sz val="9"/>
            <color indexed="81"/>
            <rFont val="新細明體"/>
            <family val="1"/>
            <charset val="136"/>
          </rPr>
          <t xml:space="preserve">請注意付款期限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吳瑛</author>
  </authors>
  <commentList>
    <comment ref="C10" authorId="0" shapeId="0" xr:uid="{00000000-0006-0000-0D00-000001000000}">
      <text>
        <r>
          <rPr>
            <b/>
            <sz val="9"/>
            <color indexed="81"/>
            <rFont val="細明體"/>
            <family val="3"/>
            <charset val="136"/>
          </rPr>
          <t>專利如為多單位共同申請，填寫申請單位數，如為單獨申請，請填寫</t>
        </r>
        <r>
          <rPr>
            <b/>
            <sz val="9"/>
            <color indexed="81"/>
            <rFont val="Tahoma"/>
            <family val="2"/>
          </rPr>
          <t>1</t>
        </r>
        <r>
          <rPr>
            <b/>
            <sz val="9"/>
            <color indexed="81"/>
            <rFont val="細明體"/>
            <family val="3"/>
            <charset val="136"/>
          </rPr>
          <t>，如為</t>
        </r>
        <r>
          <rPr>
            <b/>
            <sz val="9"/>
            <color indexed="81"/>
            <rFont val="Tahoma"/>
            <family val="2"/>
          </rPr>
          <t>2</t>
        </r>
        <r>
          <rPr>
            <b/>
            <sz val="9"/>
            <color indexed="81"/>
            <rFont val="細明體"/>
            <family val="3"/>
            <charset val="136"/>
          </rPr>
          <t>家共同申請專力，請填寫</t>
        </r>
        <r>
          <rPr>
            <b/>
            <sz val="9"/>
            <color indexed="81"/>
            <rFont val="Tahoma"/>
            <family val="2"/>
          </rPr>
          <t>2</t>
        </r>
        <r>
          <rPr>
            <b/>
            <sz val="9"/>
            <color indexed="81"/>
            <rFont val="細明體"/>
            <family val="3"/>
            <charset val="136"/>
          </rPr>
          <t xml:space="preserve">。
</t>
        </r>
        <r>
          <rPr>
            <sz val="9"/>
            <color indexed="81"/>
            <rFont val="Tahoma"/>
            <family val="2"/>
          </rPr>
          <t xml:space="preserve">
</t>
        </r>
      </text>
    </comment>
    <comment ref="I10" authorId="0" shapeId="0" xr:uid="{00000000-0006-0000-0D00-000002000000}">
      <text>
        <r>
          <rPr>
            <b/>
            <sz val="9"/>
            <color indexed="81"/>
            <rFont val="細明體"/>
            <family val="3"/>
            <charset val="136"/>
          </rPr>
          <t>專利如為多單位共同申請，填寫申請單位數，如為單獨申請，請填寫</t>
        </r>
        <r>
          <rPr>
            <b/>
            <sz val="9"/>
            <color indexed="81"/>
            <rFont val="Tahoma"/>
            <family val="2"/>
          </rPr>
          <t>1</t>
        </r>
        <r>
          <rPr>
            <b/>
            <sz val="9"/>
            <color indexed="81"/>
            <rFont val="細明體"/>
            <family val="3"/>
            <charset val="136"/>
          </rPr>
          <t>，如為</t>
        </r>
        <r>
          <rPr>
            <b/>
            <sz val="9"/>
            <color indexed="81"/>
            <rFont val="Tahoma"/>
            <family val="2"/>
          </rPr>
          <t>2</t>
        </r>
        <r>
          <rPr>
            <b/>
            <sz val="9"/>
            <color indexed="81"/>
            <rFont val="細明體"/>
            <family val="3"/>
            <charset val="136"/>
          </rPr>
          <t>家共同申請專力，請填寫</t>
        </r>
        <r>
          <rPr>
            <b/>
            <sz val="9"/>
            <color indexed="81"/>
            <rFont val="Tahoma"/>
            <family val="2"/>
          </rPr>
          <t>2</t>
        </r>
        <r>
          <rPr>
            <b/>
            <sz val="9"/>
            <color indexed="81"/>
            <rFont val="細明體"/>
            <family val="3"/>
            <charset val="136"/>
          </rPr>
          <t xml:space="preserve">。
</t>
        </r>
        <r>
          <rPr>
            <sz val="9"/>
            <color indexed="81"/>
            <rFont val="Tahoma"/>
            <family val="2"/>
          </rPr>
          <t xml:space="preserve">
</t>
        </r>
      </text>
    </comment>
  </commentList>
</comments>
</file>

<file path=xl/sharedStrings.xml><?xml version="1.0" encoding="utf-8"?>
<sst xmlns="http://schemas.openxmlformats.org/spreadsheetml/2006/main" count="725" uniqueCount="476">
  <si>
    <t>合計</t>
  </si>
  <si>
    <t xml:space="preserve"> </t>
  </si>
  <si>
    <t>財產編號</t>
  </si>
  <si>
    <t>設備名稱</t>
  </si>
  <si>
    <t>購入成本</t>
  </si>
  <si>
    <t>傳票日期</t>
  </si>
  <si>
    <t>傳票號碼</t>
  </si>
  <si>
    <t>發票日期</t>
  </si>
  <si>
    <t>發票編號</t>
  </si>
  <si>
    <t>品名</t>
  </si>
  <si>
    <t>數量</t>
  </si>
  <si>
    <t>單位</t>
  </si>
  <si>
    <t xml:space="preserve"> </t>
    <phoneticPr fontId="2" type="noConversion"/>
  </si>
  <si>
    <t>金額</t>
    <phoneticPr fontId="2" type="noConversion"/>
  </si>
  <si>
    <t>新購設備維護費</t>
  </si>
  <si>
    <t xml:space="preserve"> </t>
    <phoneticPr fontId="2" type="noConversion"/>
  </si>
  <si>
    <t>金額單位：新台幣元</t>
    <phoneticPr fontId="2" type="noConversion"/>
  </si>
  <si>
    <t>日期</t>
    <phoneticPr fontId="2" type="noConversion"/>
  </si>
  <si>
    <t>使用時數</t>
    <phoneticPr fontId="2" type="noConversion"/>
  </si>
  <si>
    <t>用途</t>
    <phoneticPr fontId="2" type="noConversion"/>
  </si>
  <si>
    <t>使用人</t>
    <phoneticPr fontId="2" type="noConversion"/>
  </si>
  <si>
    <t>2</t>
    <phoneticPr fontId="2" type="noConversion"/>
  </si>
  <si>
    <t>3</t>
    <phoneticPr fontId="2" type="noConversion"/>
  </si>
  <si>
    <t>4</t>
    <phoneticPr fontId="2" type="noConversion"/>
  </si>
  <si>
    <t>5</t>
    <phoneticPr fontId="2" type="noConversion"/>
  </si>
  <si>
    <t>年</t>
    <phoneticPr fontId="2" type="noConversion"/>
  </si>
  <si>
    <t>月</t>
    <phoneticPr fontId="2" type="noConversion"/>
  </si>
  <si>
    <t>投入比率</t>
    <phoneticPr fontId="2" type="noConversion"/>
  </si>
  <si>
    <t>實際用量</t>
    <phoneticPr fontId="2" type="noConversion"/>
  </si>
  <si>
    <t>單位</t>
    <phoneticPr fontId="2" type="noConversion"/>
  </si>
  <si>
    <t>被動元件</t>
    <phoneticPr fontId="2" type="noConversion"/>
  </si>
  <si>
    <t>小計</t>
    <phoneticPr fontId="2" type="noConversion"/>
  </si>
  <si>
    <t xml:space="preserve"> </t>
    <phoneticPr fontId="2" type="noConversion"/>
  </si>
  <si>
    <t>對象</t>
    <phoneticPr fontId="2" type="noConversion"/>
  </si>
  <si>
    <t>項目名稱</t>
    <phoneticPr fontId="2" type="noConversion"/>
  </si>
  <si>
    <t>對照計畫書項目名稱</t>
    <phoneticPr fontId="2" type="noConversion"/>
  </si>
  <si>
    <t>金額單位：新台幣元</t>
    <phoneticPr fontId="2" type="noConversion"/>
  </si>
  <si>
    <t>已有設備維護費</t>
    <phoneticPr fontId="2" type="noConversion"/>
  </si>
  <si>
    <t>會計科目</t>
    <phoneticPr fontId="2" type="noConversion"/>
  </si>
  <si>
    <t>供應商</t>
    <phoneticPr fontId="2" type="noConversion"/>
  </si>
  <si>
    <t>付款期數</t>
    <phoneticPr fontId="2" type="noConversion"/>
  </si>
  <si>
    <t>取得日期  (驗收日期)</t>
    <phoneticPr fontId="2" type="noConversion"/>
  </si>
  <si>
    <t xml:space="preserve"> </t>
    <phoneticPr fontId="2" type="noConversion"/>
  </si>
  <si>
    <t>7-01-01-001</t>
    <phoneticPr fontId="2" type="noConversion"/>
  </si>
  <si>
    <t>6-01-01-002</t>
    <phoneticPr fontId="2" type="noConversion"/>
  </si>
  <si>
    <t>AAA</t>
    <phoneticPr fontId="2" type="noConversion"/>
  </si>
  <si>
    <t>9-01-01-001</t>
    <phoneticPr fontId="2" type="noConversion"/>
  </si>
  <si>
    <t>9-01-01-002</t>
    <phoneticPr fontId="2" type="noConversion"/>
  </si>
  <si>
    <t>9-02-02-004</t>
    <phoneticPr fontId="2" type="noConversion"/>
  </si>
  <si>
    <t>CCC</t>
    <phoneticPr fontId="2" type="noConversion"/>
  </si>
  <si>
    <t xml:space="preserve"> </t>
    <phoneticPr fontId="2" type="noConversion"/>
  </si>
  <si>
    <t>消耗性器材及原材料實際用量明細表及計畫預定用量比較表</t>
    <phoneticPr fontId="2" type="noConversion"/>
  </si>
  <si>
    <t>設備使用費紀錄</t>
    <phoneticPr fontId="2" type="noConversion"/>
  </si>
  <si>
    <t>一、人事費</t>
    <phoneticPr fontId="2" type="noConversion"/>
  </si>
  <si>
    <t>二、消耗性器材及原料費</t>
    <phoneticPr fontId="2" type="noConversion"/>
  </si>
  <si>
    <t>三、研究發展設備使用費</t>
    <phoneticPr fontId="2" type="noConversion"/>
  </si>
  <si>
    <t>四、研究發展設備維護費</t>
    <phoneticPr fontId="2" type="noConversion"/>
  </si>
  <si>
    <t>六、差旅費</t>
    <phoneticPr fontId="2" type="noConversion"/>
  </si>
  <si>
    <t>當月
投入比率</t>
    <phoneticPr fontId="2" type="noConversion"/>
  </si>
  <si>
    <t>租期內每月應該分攤租金費用</t>
    <phoneticPr fontId="2" type="noConversion"/>
  </si>
  <si>
    <t>發票金額所涵蓋之租賃期間</t>
    <phoneticPr fontId="2" type="noConversion"/>
  </si>
  <si>
    <t>**********</t>
    <phoneticPr fontId="2" type="noConversion"/>
  </si>
  <si>
    <t>應計入本計畫之租金費用</t>
    <phoneticPr fontId="2" type="noConversion"/>
  </si>
  <si>
    <t>需鍵入資料的部分</t>
    <phoneticPr fontId="2" type="noConversion"/>
  </si>
  <si>
    <t>設有電腦公式會自行計算</t>
    <phoneticPr fontId="2" type="noConversion"/>
  </si>
  <si>
    <t>匯款日期/支票票號</t>
    <phoneticPr fontId="2" type="noConversion"/>
  </si>
  <si>
    <t>消耗性器材或原材料費明細表</t>
    <phoneticPr fontId="2" type="noConversion"/>
  </si>
  <si>
    <t>創新或研究發展設備之使用費明細表</t>
  </si>
  <si>
    <t>創新或研究發展設備之維護費明細表</t>
    <phoneticPr fontId="2" type="noConversion"/>
  </si>
  <si>
    <t>A</t>
    <phoneticPr fontId="2" type="noConversion"/>
  </si>
  <si>
    <t>B</t>
    <phoneticPr fontId="2" type="noConversion"/>
  </si>
  <si>
    <t>C</t>
    <phoneticPr fontId="2" type="noConversion"/>
  </si>
  <si>
    <t>計畫主持人：（簽章）</t>
    <phoneticPr fontId="2" type="noConversion"/>
  </si>
  <si>
    <t>製表：（簽章）</t>
    <phoneticPr fontId="2" type="noConversion"/>
  </si>
  <si>
    <t>計畫主持人：（簽章）</t>
    <phoneticPr fontId="2" type="noConversion"/>
  </si>
  <si>
    <t>審核：（簽章）</t>
    <phoneticPr fontId="2" type="noConversion"/>
  </si>
  <si>
    <t>會計科目(借方)</t>
    <phoneticPr fontId="2" type="noConversion"/>
  </si>
  <si>
    <t>會計科目(借方)</t>
    <phoneticPr fontId="2" type="noConversion"/>
  </si>
  <si>
    <t>七、專利申請費</t>
    <phoneticPr fontId="2" type="noConversion"/>
  </si>
  <si>
    <t>專利名稱</t>
    <phoneticPr fontId="2" type="noConversion"/>
  </si>
  <si>
    <t>申請國別</t>
    <phoneticPr fontId="2" type="noConversion"/>
  </si>
  <si>
    <t>國內</t>
    <phoneticPr fontId="2" type="noConversion"/>
  </si>
  <si>
    <t>國外</t>
    <phoneticPr fontId="2" type="noConversion"/>
  </si>
  <si>
    <t>本月新申請案件所發生費用</t>
    <phoneticPr fontId="2" type="noConversion"/>
  </si>
  <si>
    <t>本計畫新申請專利延續性費用</t>
    <phoneticPr fontId="2" type="noConversion"/>
  </si>
  <si>
    <t>O</t>
    <phoneticPr fontId="2" type="noConversion"/>
  </si>
  <si>
    <t>BBB</t>
    <phoneticPr fontId="2" type="noConversion"/>
  </si>
  <si>
    <t>本月新申請案件統計</t>
    <phoneticPr fontId="2" type="noConversion"/>
  </si>
  <si>
    <t>本計畫使用時段</t>
    <phoneticPr fontId="2" type="noConversion"/>
  </si>
  <si>
    <t>發票/收據編號</t>
    <phoneticPr fontId="2" type="noConversion"/>
  </si>
  <si>
    <t>發票/收據日期</t>
    <phoneticPr fontId="2" type="noConversion"/>
  </si>
  <si>
    <t>台灣</t>
    <phoneticPr fontId="2" type="noConversion"/>
  </si>
  <si>
    <t>美國</t>
    <phoneticPr fontId="2" type="noConversion"/>
  </si>
  <si>
    <t>執行情形</t>
    <phoneticPr fontId="2" type="noConversion"/>
  </si>
  <si>
    <t>小計</t>
    <phoneticPr fontId="2" type="noConversion"/>
  </si>
  <si>
    <t>(所列金額均不含可扣抵之營業稅)</t>
    <phoneticPr fontId="2" type="noConversion"/>
  </si>
  <si>
    <t>發票日期</t>
    <phoneticPr fontId="2" type="noConversion"/>
  </si>
  <si>
    <t>發票編號</t>
    <phoneticPr fontId="2" type="noConversion"/>
  </si>
  <si>
    <t xml:space="preserve">
</t>
    <phoneticPr fontId="2" type="noConversion"/>
  </si>
  <si>
    <t>以聘用為條件自政府已經領取補助款自行核減清單(無請空白)</t>
    <phoneticPr fontId="2" type="noConversion"/>
  </si>
  <si>
    <t>姓名</t>
    <phoneticPr fontId="2" type="noConversion"/>
  </si>
  <si>
    <t>補助機關</t>
    <phoneticPr fontId="2" type="noConversion"/>
  </si>
  <si>
    <t>計畫名稱</t>
    <phoneticPr fontId="2" type="noConversion"/>
  </si>
  <si>
    <t>已自上表自行核減金額</t>
    <phoneticPr fontId="2" type="noConversion"/>
  </si>
  <si>
    <t>差旅費明細表</t>
    <phoneticPr fontId="2" type="noConversion"/>
  </si>
  <si>
    <t>小時。</t>
    <phoneticPr fontId="2" type="noConversion"/>
  </si>
  <si>
    <t>工    時    卡</t>
    <phoneticPr fontId="2" type="noConversion"/>
  </si>
  <si>
    <t>四</t>
    <phoneticPr fontId="2" type="noConversion"/>
  </si>
  <si>
    <t>五</t>
    <phoneticPr fontId="2" type="noConversion"/>
  </si>
  <si>
    <t>六</t>
    <phoneticPr fontId="2" type="noConversion"/>
  </si>
  <si>
    <t>日</t>
    <phoneticPr fontId="2" type="noConversion"/>
  </si>
  <si>
    <t>一</t>
    <phoneticPr fontId="2" type="noConversion"/>
  </si>
  <si>
    <t>二</t>
    <phoneticPr fontId="2" type="noConversion"/>
  </si>
  <si>
    <t>三</t>
    <phoneticPr fontId="2" type="noConversion"/>
  </si>
  <si>
    <t>工時</t>
    <phoneticPr fontId="2" type="noConversion"/>
  </si>
  <si>
    <t>合計</t>
    <phoneticPr fontId="2" type="noConversion"/>
  </si>
  <si>
    <t>專利名稱</t>
    <phoneticPr fontId="2" type="noConversion"/>
  </si>
  <si>
    <t>共同申請
單位數</t>
    <phoneticPr fontId="2" type="noConversion"/>
  </si>
  <si>
    <t>專利申請費
認列件數</t>
    <phoneticPr fontId="2" type="noConversion"/>
  </si>
  <si>
    <t>費用歸屬</t>
  </si>
  <si>
    <t>技術引進、委託研究及驗證費明細表</t>
    <phoneticPr fontId="2" type="noConversion"/>
  </si>
  <si>
    <t>對象</t>
    <phoneticPr fontId="2" type="noConversion"/>
  </si>
  <si>
    <t>項目名稱</t>
    <phoneticPr fontId="2" type="noConversion"/>
  </si>
  <si>
    <t>對照計畫書項目名稱</t>
    <phoneticPr fontId="2" type="noConversion"/>
  </si>
  <si>
    <t>付款期數</t>
    <phoneticPr fontId="2" type="noConversion"/>
  </si>
  <si>
    <t>匯款日期/支票票號</t>
    <phoneticPr fontId="2" type="noConversion"/>
  </si>
  <si>
    <t>技術引進</t>
    <phoneticPr fontId="2" type="noConversion"/>
  </si>
  <si>
    <t>委託研究費</t>
    <phoneticPr fontId="2" type="noConversion"/>
  </si>
  <si>
    <t>對象</t>
    <phoneticPr fontId="2" type="noConversion"/>
  </si>
  <si>
    <t>項目名稱</t>
    <phoneticPr fontId="2" type="noConversion"/>
  </si>
  <si>
    <t>對照計畫書項目名稱</t>
    <phoneticPr fontId="2" type="noConversion"/>
  </si>
  <si>
    <t>付款期數</t>
    <phoneticPr fontId="2" type="noConversion"/>
  </si>
  <si>
    <t>委託研究費─計畫管理</t>
    <phoneticPr fontId="2" type="noConversion"/>
  </si>
  <si>
    <t>對象</t>
    <phoneticPr fontId="2" type="noConversion"/>
  </si>
  <si>
    <t>項目名稱</t>
    <phoneticPr fontId="2" type="noConversion"/>
  </si>
  <si>
    <t>對照計畫書項目名稱</t>
    <phoneticPr fontId="2" type="noConversion"/>
  </si>
  <si>
    <t>付款期數</t>
    <phoneticPr fontId="2" type="noConversion"/>
  </si>
  <si>
    <t>驗證費</t>
    <phoneticPr fontId="2" type="noConversion"/>
  </si>
  <si>
    <t>測試驗證項目</t>
    <phoneticPr fontId="2" type="noConversion"/>
  </si>
  <si>
    <t xml:space="preserve"> </t>
    <phoneticPr fontId="2" type="noConversion"/>
  </si>
  <si>
    <t>A</t>
    <phoneticPr fontId="2" type="noConversion"/>
  </si>
  <si>
    <t>B</t>
    <phoneticPr fontId="2" type="noConversion"/>
  </si>
  <si>
    <t>C</t>
    <phoneticPr fontId="2" type="noConversion"/>
  </si>
  <si>
    <t>D=A+B+C</t>
    <phoneticPr fontId="2" type="noConversion"/>
  </si>
  <si>
    <t>E=D*2/12</t>
    <phoneticPr fontId="2" type="noConversion"/>
  </si>
  <si>
    <t>G</t>
    <phoneticPr fontId="2" type="noConversion"/>
  </si>
  <si>
    <t>H</t>
    <phoneticPr fontId="2" type="noConversion"/>
  </si>
  <si>
    <t>I=D+F+G+H</t>
    <phoneticPr fontId="2" type="noConversion"/>
  </si>
  <si>
    <t>J</t>
    <phoneticPr fontId="2" type="noConversion"/>
  </si>
  <si>
    <t>K=I*J</t>
    <phoneticPr fontId="2" type="noConversion"/>
  </si>
  <si>
    <t>L</t>
    <phoneticPr fontId="2" type="noConversion"/>
  </si>
  <si>
    <t>M=K+L</t>
    <phoneticPr fontId="2" type="noConversion"/>
  </si>
  <si>
    <t xml:space="preserve"> </t>
    <phoneticPr fontId="2" type="noConversion"/>
  </si>
  <si>
    <t>減：年終獎金提列數大於實際發放數</t>
    <phoneticPr fontId="2" type="noConversion"/>
  </si>
  <si>
    <t>減：超過計畫人月數應核減金額</t>
    <phoneticPr fontId="2" type="noConversion"/>
  </si>
  <si>
    <t>減：其他(        )</t>
    <phoneticPr fontId="2" type="noConversion"/>
  </si>
  <si>
    <t>創新或研究發展人員</t>
    <phoneticPr fontId="2" type="noConversion"/>
  </si>
  <si>
    <t>陳大明</t>
    <phoneticPr fontId="2" type="noConversion"/>
  </si>
  <si>
    <t>張小美</t>
    <phoneticPr fontId="2" type="noConversion"/>
  </si>
  <si>
    <t>小時。</t>
    <phoneticPr fontId="2" type="noConversion"/>
  </si>
  <si>
    <t>國際研發人員薪資</t>
    <phoneticPr fontId="2" type="noConversion"/>
  </si>
  <si>
    <t>檢查2</t>
  </si>
  <si>
    <t>檢查1</t>
    <phoneticPr fontId="2" type="noConversion"/>
  </si>
  <si>
    <t>月報表1</t>
    <phoneticPr fontId="2" type="noConversion"/>
  </si>
  <si>
    <t>月報表2</t>
    <phoneticPr fontId="2" type="noConversion"/>
  </si>
  <si>
    <t>月報表3</t>
    <phoneticPr fontId="2" type="noConversion"/>
  </si>
  <si>
    <t>月報表4</t>
    <phoneticPr fontId="2" type="noConversion"/>
  </si>
  <si>
    <t>月報表5</t>
    <phoneticPr fontId="2" type="noConversion"/>
  </si>
  <si>
    <t>月報表6</t>
    <phoneticPr fontId="2" type="noConversion"/>
  </si>
  <si>
    <t>自上表自行核減項目</t>
    <phoneticPr fontId="2" type="noConversion"/>
  </si>
  <si>
    <t>本薪</t>
    <phoneticPr fontId="2" type="noConversion"/>
  </si>
  <si>
    <t>月報表7</t>
    <phoneticPr fontId="2" type="noConversion"/>
  </si>
  <si>
    <t>月報表8</t>
    <phoneticPr fontId="2" type="noConversion"/>
  </si>
  <si>
    <t>月報表9</t>
    <phoneticPr fontId="2" type="noConversion"/>
  </si>
  <si>
    <t>月報表10</t>
    <phoneticPr fontId="2" type="noConversion"/>
  </si>
  <si>
    <t>參考表1</t>
    <phoneticPr fontId="2" type="noConversion"/>
  </si>
  <si>
    <t>參考表2</t>
    <phoneticPr fontId="2" type="noConversion"/>
  </si>
  <si>
    <t>參考表3</t>
    <phoneticPr fontId="2" type="noConversion"/>
  </si>
  <si>
    <t>檢查3</t>
  </si>
  <si>
    <t>會計科目為研發費相關科目</t>
  </si>
  <si>
    <t>表格</t>
    <phoneticPr fontId="2" type="noConversion"/>
  </si>
  <si>
    <t>自我檢核</t>
    <phoneticPr fontId="2" type="noConversion"/>
  </si>
  <si>
    <t>是</t>
    <phoneticPr fontId="2" type="noConversion"/>
  </si>
  <si>
    <t>否(請再確認計畫規定)</t>
    <phoneticPr fontId="2" type="noConversion"/>
  </si>
  <si>
    <t>參與本計畫工時統計表</t>
    <phoneticPr fontId="2" type="noConversion"/>
  </si>
  <si>
    <t>列報人員均為計畫所核准之人員</t>
    <phoneticPr fontId="2" type="noConversion"/>
  </si>
  <si>
    <t>已請假時數(不論假別)已扣除未計入</t>
    <phoneticPr fontId="2" type="noConversion"/>
  </si>
  <si>
    <t>與專案無關之出差或公出時數已扣除未計入</t>
    <phoneticPr fontId="2" type="noConversion"/>
  </si>
  <si>
    <t>未與其他計畫發生重複列報</t>
    <phoneticPr fontId="2" type="noConversion"/>
  </si>
  <si>
    <t>當月應上班總工時與公司行事曆應上班總工時一致</t>
    <phoneticPr fontId="2" type="noConversion"/>
  </si>
  <si>
    <t>有填研究紀錄簿</t>
    <phoneticPr fontId="2" type="noConversion"/>
  </si>
  <si>
    <t>創新或研究發展人員人事費明細表</t>
    <phoneticPr fontId="2" type="noConversion"/>
  </si>
  <si>
    <t>只列報固定薪資、年終獎金提列數、加班費</t>
    <phoneticPr fontId="2" type="noConversion"/>
  </si>
  <si>
    <t>所列報薪資與所提供薪資清冊相符</t>
    <phoneticPr fontId="2" type="noConversion"/>
  </si>
  <si>
    <t>所提供薪資清冊與銀行轉帳金額相符</t>
    <phoneticPr fontId="2" type="noConversion"/>
  </si>
  <si>
    <t>所列報薪資未與以聘用為條件自政府已領取補助款之薪資重複</t>
    <phoneticPr fontId="2" type="noConversion"/>
  </si>
  <si>
    <t>投入比率與參與本計畫工時統計表一致</t>
    <phoneticPr fontId="2" type="noConversion"/>
  </si>
  <si>
    <t>所列報薪資與扣繳憑單金額相比具合理性</t>
    <phoneticPr fontId="2" type="noConversion"/>
  </si>
  <si>
    <t>年終獎金提列未超出上限亦未超出實際發放應分攤數</t>
    <phoneticPr fontId="2" type="noConversion"/>
  </si>
  <si>
    <t>顧問、專家費明細表</t>
    <phoneticPr fontId="2" type="noConversion"/>
  </si>
  <si>
    <t>所列顧問人員均為計畫所核准之人員</t>
    <phoneticPr fontId="2" type="noConversion"/>
  </si>
  <si>
    <t>所列顧問費只含酬勞費</t>
    <phoneticPr fontId="2" type="noConversion"/>
  </si>
  <si>
    <t>所列顧問費已提供付款證明(付給顧問個人)</t>
    <phoneticPr fontId="2" type="noConversion"/>
  </si>
  <si>
    <t>所列報顧問、專家費與扣繳憑單金額相比具合理性</t>
    <phoneticPr fontId="2" type="noConversion"/>
  </si>
  <si>
    <t>所列報顧問費未與其他計畫發生重複</t>
    <phoneticPr fontId="2" type="noConversion"/>
  </si>
  <si>
    <t>消耗性器材及原材料費明細表</t>
    <phoneticPr fontId="2" type="noConversion"/>
  </si>
  <si>
    <t>會計科目為研發費相關科目</t>
    <phoneticPr fontId="2" type="noConversion"/>
  </si>
  <si>
    <t>所列報耗材項目為計畫核准項目</t>
    <phoneticPr fontId="2" type="noConversion"/>
  </si>
  <si>
    <t>所列報耗材未與其他計畫發生重複</t>
    <phoneticPr fontId="2" type="noConversion"/>
  </si>
  <si>
    <t>創新或研究發展設備使用費明細表</t>
    <phoneticPr fontId="2" type="noConversion"/>
  </si>
  <si>
    <t>新購設備發票/進口報單日期在計畫開始日之後</t>
    <phoneticPr fontId="2" type="noConversion"/>
  </si>
  <si>
    <t>所列報設備財產編號與財產目錄、計畫書相符</t>
    <phoneticPr fontId="2" type="noConversion"/>
  </si>
  <si>
    <t>所列報新購設備金額未含營業稅</t>
    <phoneticPr fontId="2" type="noConversion"/>
  </si>
  <si>
    <t>設備投入比率與設備使用記錄相符或與其他分攤紀錄相符</t>
    <phoneticPr fontId="2" type="noConversion"/>
  </si>
  <si>
    <t>設備驗收入帳後才開始報支使用費</t>
    <phoneticPr fontId="2" type="noConversion"/>
  </si>
  <si>
    <t>設備使用時數未與其他計畫發生重複</t>
    <phoneticPr fontId="2" type="noConversion"/>
  </si>
  <si>
    <t>設備投入月數未超出計畫核准投入月數</t>
    <phoneticPr fontId="2" type="noConversion"/>
  </si>
  <si>
    <t>創新或研究發展設備維護費明細表</t>
    <phoneticPr fontId="2" type="noConversion"/>
  </si>
  <si>
    <t>未發生保固期內報支維護費(保固期自設備取得日起至少 1年)之情形。</t>
    <phoneticPr fontId="2" type="noConversion"/>
  </si>
  <si>
    <t>所列報維護費未與其他計畫發生重複</t>
    <phoneticPr fontId="2" type="noConversion"/>
  </si>
  <si>
    <t>對象為計畫核准之對象</t>
    <phoneticPr fontId="2" type="noConversion"/>
  </si>
  <si>
    <t>所列項目為計畫核准項目</t>
    <phoneticPr fontId="2" type="noConversion"/>
  </si>
  <si>
    <t>各分項所列金額未超出計畫核准各分項預算</t>
    <phoneticPr fontId="2" type="noConversion"/>
  </si>
  <si>
    <t>驗證費可提供驗證或測試報告</t>
    <phoneticPr fontId="2" type="noConversion"/>
  </si>
  <si>
    <t>專利申請費明細表</t>
    <phoneticPr fontId="2" type="noConversion"/>
  </si>
  <si>
    <t>專利申請人應至少包含提出專利申請費預算之執行單位；若受限於申請地區或所屬國當地法規，須由發明人提出申請，應提出該權利同意轉讓執行單位之證明。</t>
    <phoneticPr fontId="2" type="noConversion"/>
  </si>
  <si>
    <t>所列報專利未與其他計畫發生重複</t>
    <phoneticPr fontId="2" type="noConversion"/>
  </si>
  <si>
    <t>出差人員均為計畫核准創新或研究發展人員</t>
    <phoneticPr fontId="2" type="noConversion"/>
  </si>
  <si>
    <t>所列報國內差旅費未與其他計畫發生重複</t>
    <phoneticPr fontId="2" type="noConversion"/>
  </si>
  <si>
    <t>所列報耗材項目未出現事務性用品</t>
    <phoneticPr fontId="2" type="noConversion"/>
  </si>
  <si>
    <t>專利申請補助費已依申請人數比例攤計(每一國內專利補助金額30,000元，國外專利補助100,000元，但需依申請人數平均分攤)</t>
    <phoneticPr fontId="2" type="noConversion"/>
  </si>
  <si>
    <t>顧問為自然人</t>
    <phoneticPr fontId="2" type="noConversion"/>
  </si>
  <si>
    <t>投入計畫人員已經簽名</t>
    <phoneticPr fontId="2" type="noConversion"/>
  </si>
  <si>
    <t>購入成本(不含營業稅)</t>
    <phoneticPr fontId="2" type="noConversion"/>
  </si>
  <si>
    <t>套數</t>
  </si>
  <si>
    <t>計畫開始日時之帳面價值</t>
    <phoneticPr fontId="2" type="noConversion"/>
  </si>
  <si>
    <t>每月攤提
使用費</t>
    <phoneticPr fontId="2" type="noConversion"/>
  </si>
  <si>
    <t>當月
投入比率(投入月數)</t>
    <phoneticPr fontId="2" type="noConversion"/>
  </si>
  <si>
    <t>應計入本計畫使用費</t>
  </si>
  <si>
    <t>取得日期  (驗收日期)</t>
    <phoneticPr fontId="2" type="noConversion"/>
  </si>
  <si>
    <t>專利申請費明細表</t>
    <phoneticPr fontId="2" type="noConversion"/>
  </si>
  <si>
    <t>所列報已有設備帳面價值與報稅財產目錄所計算截至計畫開始日前一日之未折減餘額相符</t>
    <phoneticPr fontId="2" type="noConversion"/>
  </si>
  <si>
    <t>註:1.上列自我檢核事項僅列出常見錯誤項目，現場查核係依據編列原則及查核準則，查核範圍包含但不限於上列項目。</t>
    <phoneticPr fontId="2" type="noConversion"/>
  </si>
  <si>
    <t>會計科目    (借方)</t>
    <phoneticPr fontId="2" type="noConversion"/>
  </si>
  <si>
    <t>發票金額所涵蓋之計費期間</t>
    <phoneticPr fontId="2" type="noConversion"/>
  </si>
  <si>
    <t>本月專案計畫分攤方式:(請用文字敘述)例如:(參與計畫實驗之用戶*本月所涵蓋計費期間日數)/(全公司用戶*計算期間日數)</t>
    <phoneticPr fontId="2" type="noConversion"/>
  </si>
  <si>
    <t>分子</t>
    <phoneticPr fontId="2" type="noConversion"/>
  </si>
  <si>
    <t>分母</t>
    <phoneticPr fontId="2" type="noConversion"/>
  </si>
  <si>
    <t>當月應分攤金額</t>
    <phoneticPr fontId="2" type="noConversion"/>
  </si>
  <si>
    <t>費用所屬月份</t>
    <phoneticPr fontId="2" type="noConversion"/>
  </si>
  <si>
    <t>105/01</t>
    <phoneticPr fontId="2" type="noConversion"/>
  </si>
  <si>
    <t>105/01</t>
    <phoneticPr fontId="2" type="noConversion"/>
  </si>
  <si>
    <t>所列報耗材未含營業稅</t>
    <phoneticPr fontId="2" type="noConversion"/>
  </si>
  <si>
    <t>所列報雲端設備租賃費未含營業稅</t>
    <phoneticPr fontId="2" type="noConversion"/>
  </si>
  <si>
    <t>所列報雲端設備租賃費租期費用已經按照租期月數及專案使用比率分攤</t>
    <phoneticPr fontId="2" type="noConversion"/>
  </si>
  <si>
    <t>經費彙總及補助款、自籌款分攤計算表</t>
    <phoneticPr fontId="2" type="noConversion"/>
  </si>
  <si>
    <t>期初累計數</t>
    <phoneticPr fontId="2" type="noConversion"/>
  </si>
  <si>
    <t>期末累計數</t>
    <phoneticPr fontId="2" type="noConversion"/>
  </si>
  <si>
    <t>合           計</t>
    <phoneticPr fontId="2" type="noConversion"/>
  </si>
  <si>
    <t>備註：</t>
    <phoneticPr fontId="2" type="noConversion"/>
  </si>
  <si>
    <t>1.本期實支數之期初累計數每一年度自零起計，次月則為前一個月之期末數。</t>
    <phoneticPr fontId="2" type="noConversion"/>
  </si>
  <si>
    <t>5.該科目對特定項目另指定補助款與自籌款預算，請將上表格式以複製方式自行展開運用。</t>
    <phoneticPr fontId="2" type="noConversion"/>
  </si>
  <si>
    <t>2.可提領之金額為本月實支數分配中之補助款金額，且須於次月方可提領，即1月結算的可動支補助款需於2月才能提領，溢領會有罰款，請注意。</t>
    <phoneticPr fontId="2" type="noConversion"/>
  </si>
  <si>
    <r>
      <t>投入比率</t>
    </r>
    <r>
      <rPr>
        <sz val="12"/>
        <color indexed="12"/>
        <rFont val="微軟正黑體"/>
        <family val="2"/>
        <charset val="136"/>
      </rPr>
      <t>(人月)</t>
    </r>
    <phoneticPr fontId="2" type="noConversion"/>
  </si>
  <si>
    <t>張三</t>
    <phoneticPr fontId="2" type="noConversion"/>
  </si>
  <si>
    <t>李四</t>
    <phoneticPr fontId="2" type="noConversion"/>
  </si>
  <si>
    <t>王五</t>
    <phoneticPr fontId="2" type="noConversion"/>
  </si>
  <si>
    <t>1.當月應上班總時數</t>
    <phoneticPr fontId="2" type="noConversion"/>
  </si>
  <si>
    <t>5.公司加班如另發加班費或採責任制者則上表所統計之工時不含加班時數；如採補休方式當月加班已補休之時數可計入，補休時視同請假處理。</t>
    <phoneticPr fontId="2" type="noConversion"/>
  </si>
  <si>
    <t>2.投入比率=</t>
    <phoneticPr fontId="2" type="noConversion"/>
  </si>
  <si>
    <t>投入小時數合計/當月上班總時數。</t>
    <phoneticPr fontId="2" type="noConversion"/>
  </si>
  <si>
    <t>6.填表時人員名單之位置請勿更動。離職或請調人員之位置仍請保留，新進人員依序至於表格中原先最後一名人員之後。</t>
    <phoneticPr fontId="2" type="noConversion"/>
  </si>
  <si>
    <t xml:space="preserve">   (以1.00、0.85小數點兩位表示)</t>
    <phoneticPr fontId="2" type="noConversion"/>
  </si>
  <si>
    <t>7.同一人員已列報於本計畫之投入工時不得重複列報為其他政府補助計畫之投入工時。</t>
    <phoneticPr fontId="2" type="noConversion"/>
  </si>
  <si>
    <t>8.當月全公司不扣薪資且不需請假之工時可不計入當月應上班時數，例如農曆新年之年假及平時之例假日。</t>
    <phoneticPr fontId="2" type="noConversion"/>
  </si>
  <si>
    <t>4.請假不論是否扣薪，請假時數均不得列入投入工時計算。</t>
    <phoneticPr fontId="2" type="noConversion"/>
  </si>
  <si>
    <t>4.預算數為全程預算，若有預算變更請填變更後預算數。</t>
    <phoneticPr fontId="2" type="noConversion"/>
  </si>
  <si>
    <t>查核點項目</t>
    <phoneticPr fontId="2" type="noConversion"/>
  </si>
  <si>
    <r>
      <t xml:space="preserve">   創新或研發人員之人事費明細表</t>
    </r>
    <r>
      <rPr>
        <b/>
        <sz val="13"/>
        <rFont val="Times New Roman"/>
        <family val="1"/>
      </rPr>
      <t/>
    </r>
    <phoneticPr fontId="2" type="noConversion"/>
  </si>
  <si>
    <t>職稱</t>
    <phoneticPr fontId="2" type="noConversion"/>
  </si>
  <si>
    <t>職務加給</t>
    <phoneticPr fontId="2" type="noConversion"/>
  </si>
  <si>
    <t>主管加給</t>
    <phoneticPr fontId="2" type="noConversion"/>
  </si>
  <si>
    <t>月薪小計</t>
    <phoneticPr fontId="2" type="noConversion"/>
  </si>
  <si>
    <t>其他</t>
    <phoneticPr fontId="2" type="noConversion"/>
  </si>
  <si>
    <t>薪餉小計</t>
    <phoneticPr fontId="2" type="noConversion"/>
  </si>
  <si>
    <t>F≦E</t>
    <phoneticPr fontId="2" type="noConversion"/>
  </si>
  <si>
    <t>工程師</t>
    <phoneticPr fontId="2" type="noConversion"/>
  </si>
  <si>
    <t>經理</t>
    <phoneticPr fontId="2" type="noConversion"/>
  </si>
  <si>
    <t>6.年終獎金採按月提列方式(所稱年終獎金包含由公司發放之端午、中秋及年終獎金)。</t>
    <phoneticPr fontId="2" type="noConversion"/>
  </si>
  <si>
    <t>2.投入比率應與工時卡統計當月份一致。</t>
    <phoneticPr fontId="2" type="noConversion"/>
  </si>
  <si>
    <t>7.年終獎金實際提列數請同時考慮上限及以往年度發放情形，以較低者提列。</t>
    <phoneticPr fontId="2" type="noConversion"/>
  </si>
  <si>
    <t>3.所列薪資項目限固定薪資、估列年終獎金、加班費，不含伙食費、退休金、退職金、資遣費、勞健保費等。</t>
    <phoneticPr fontId="2" type="noConversion"/>
  </si>
  <si>
    <t>8.年終獎金提列數大於實際發放金額請自行調整扣除。</t>
    <phoneticPr fontId="2" type="noConversion"/>
  </si>
  <si>
    <t>4.如有其他項(限固定薪)請公司自行填入其他項內並列出薪資名稱，不敷使用請自行展開。</t>
    <phoneticPr fontId="2" type="noConversion"/>
  </si>
  <si>
    <t>9.因晉用人員即可由其他政府計畫而獲得補助者應自月薪中扣除。</t>
    <phoneticPr fontId="2" type="noConversion"/>
  </si>
  <si>
    <t>5.所列職稱係其在公司所擔任之職務，例如研發部經理。</t>
    <phoneticPr fontId="2" type="noConversion"/>
  </si>
  <si>
    <t>顧問姓名</t>
    <phoneticPr fontId="2" type="noConversion"/>
  </si>
  <si>
    <t>內容</t>
    <phoneticPr fontId="2" type="noConversion"/>
  </si>
  <si>
    <t>顧問費計算方式</t>
    <phoneticPr fontId="2" type="noConversion"/>
  </si>
  <si>
    <t>錢六</t>
    <phoneticPr fontId="2" type="noConversion"/>
  </si>
  <si>
    <t>製表</t>
    <phoneticPr fontId="2" type="noConversion"/>
  </si>
  <si>
    <t>2.匯款日期／支票號碼，若以零用金支付請註明。</t>
    <phoneticPr fontId="2" type="noConversion"/>
  </si>
  <si>
    <t>3.顧問專家變更為重大變更應事前申請。</t>
    <phoneticPr fontId="2" type="noConversion"/>
  </si>
  <si>
    <t>4.會計科目為公司帳列科目(請填寫代號及科目名稱)。</t>
    <phoneticPr fontId="2" type="noConversion"/>
  </si>
  <si>
    <t>匯款日期/
支票票號</t>
    <phoneticPr fontId="2" type="noConversion"/>
  </si>
  <si>
    <t>發票/收據日期(領料單日期)</t>
    <phoneticPr fontId="2" type="noConversion"/>
  </si>
  <si>
    <t>發票/收據編號(領料單編號)</t>
    <phoneticPr fontId="2" type="noConversion"/>
  </si>
  <si>
    <t>對照計畫書項目</t>
    <phoneticPr fontId="2" type="noConversion"/>
  </si>
  <si>
    <r>
      <rPr>
        <sz val="12"/>
        <rFont val="微軟正黑體"/>
        <family val="2"/>
        <charset val="136"/>
      </rPr>
      <t>金額(不含可扣抵營業稅)</t>
    </r>
    <phoneticPr fontId="2" type="noConversion"/>
  </si>
  <si>
    <t>6.會計科目為公司帳列科目(請填寫代號及科目名稱)。供專案計畫研究或試驗之各項原料、物料、消耗性器材應具備研究實驗有關紀錄，其未具備有關紀錄或混雜於當年度在製品、製成品成本內者，得不予認定。</t>
    <phoneticPr fontId="2" type="noConversion"/>
  </si>
  <si>
    <t>2.可扣抵之營業稅不得報支。</t>
    <phoneticPr fontId="2" type="noConversion"/>
  </si>
  <si>
    <t>3.對照計畫項目名稱為計畫書所列耗材項目名稱。</t>
    <phoneticPr fontId="2" type="noConversion"/>
  </si>
  <si>
    <t>7.耗材項目替換及增加用量為重大變更。</t>
    <phoneticPr fontId="2" type="noConversion"/>
  </si>
  <si>
    <t>4.如為自共通性材料領用，發票日期、發票號碼請改填寫領料單日期、領料單號碼，供應商及付款憑證欄則可空白。</t>
    <phoneticPr fontId="2" type="noConversion"/>
  </si>
  <si>
    <t>5.匯款日期／支票號碼，若以零用金支付請註明。</t>
    <phoneticPr fontId="2" type="noConversion"/>
  </si>
  <si>
    <t>期       間：</t>
    <phoneticPr fontId="2" type="noConversion"/>
  </si>
  <si>
    <t>品    名</t>
  </si>
  <si>
    <t>1.電阻</t>
    <phoneticPr fontId="2" type="noConversion"/>
  </si>
  <si>
    <t>2.電容</t>
    <phoneticPr fontId="2" type="noConversion"/>
  </si>
  <si>
    <t>114/01-115/12</t>
    <phoneticPr fontId="3" type="noConversion"/>
  </si>
  <si>
    <t>全程累計金額</t>
    <phoneticPr fontId="2" type="noConversion"/>
  </si>
  <si>
    <t>10.計畫主持人、人月異動應辦理重大變更。</t>
    <phoneticPr fontId="2" type="noConversion"/>
  </si>
  <si>
    <t>6.各科目經費變更為重大變更。</t>
    <phoneticPr fontId="2" type="noConversion"/>
  </si>
  <si>
    <t>5.可認列之顧問、專家費，若採按月計酬者，以不超過計畫執行期間依據權責基礎所負擔之費用。</t>
    <phoneticPr fontId="2" type="noConversion"/>
  </si>
  <si>
    <t>已有設備使用費</t>
    <phoneticPr fontId="2" type="noConversion"/>
  </si>
  <si>
    <r>
      <t>累計投入比率(</t>
    </r>
    <r>
      <rPr>
        <sz val="10"/>
        <color indexed="48"/>
        <rFont val="微軟正黑體"/>
        <family val="2"/>
        <charset val="136"/>
      </rPr>
      <t>設備</t>
    </r>
    <r>
      <rPr>
        <sz val="10"/>
        <color indexed="8"/>
        <rFont val="微軟正黑體"/>
        <family val="2"/>
        <charset val="136"/>
      </rPr>
      <t>投入月數)</t>
    </r>
    <phoneticPr fontId="2" type="noConversion"/>
  </si>
  <si>
    <t>示波器</t>
    <phoneticPr fontId="2" type="noConversion"/>
  </si>
  <si>
    <t>新購設備使用費</t>
    <phoneticPr fontId="2" type="noConversion"/>
  </si>
  <si>
    <t>EDA Tool租金費用</t>
    <phoneticPr fontId="2" type="noConversion"/>
  </si>
  <si>
    <t>設備使用費</t>
    <phoneticPr fontId="2" type="noConversion"/>
  </si>
  <si>
    <t>1.本表請每月填寫。
2.可扣抵之營業稅不得報支。
3.付款憑證請填寫支票號碼並請註明支票日期。
4.EDA Tool採資本租賃者應以設備採購方式編列使用費，依新購設備以購置成本除以60，舊設備月使用費為計畫開始日時之帳面價值除以60，並依計畫實際使用比例計算費用。</t>
    <phoneticPr fontId="2" type="noConversion"/>
  </si>
  <si>
    <t>EDA Tool租金費用/專業軟體租金</t>
    <phoneticPr fontId="2" type="noConversion"/>
  </si>
  <si>
    <t xml:space="preserve">5.在計畫開始日(含)後購入之設備為新設備，購入日期國內採購依統一發票日期，國外採購以進口報單上之進口日期為依據。
6. 研發設備替換為重大變更。    </t>
    <phoneticPr fontId="2" type="noConversion"/>
  </si>
  <si>
    <t>08:00─12:00</t>
    <phoneticPr fontId="2" type="noConversion"/>
  </si>
  <si>
    <t>XX計畫-XX用</t>
    <phoneticPr fontId="2" type="noConversion"/>
  </si>
  <si>
    <t>1.當月正常使用時數</t>
    <phoneticPr fontId="2" type="noConversion"/>
  </si>
  <si>
    <t>3.本計畫使用情形請填寫使用的起迄時間。</t>
    <phoneticPr fontId="2" type="noConversion"/>
  </si>
  <si>
    <t>4.當月正常使用時數原則上依公司之上班時數計算，但若該設備屬於全天運作者，則以24小時*當月日數計算正常使用時數。</t>
    <phoneticPr fontId="2" type="noConversion"/>
  </si>
  <si>
    <t>5.每月投入比率以小數點2位數表示，例如0.85。</t>
    <phoneticPr fontId="2" type="noConversion"/>
  </si>
  <si>
    <t>6.每月投入比率最高1.00。</t>
    <phoneticPr fontId="2" type="noConversion"/>
  </si>
  <si>
    <t>114.12.20-115.01.19</t>
    <phoneticPr fontId="2" type="noConversion"/>
  </si>
  <si>
    <t>115.01.20-115.02.19</t>
    <phoneticPr fontId="2" type="noConversion"/>
  </si>
  <si>
    <t>113.01.01-113.12.31</t>
    <phoneticPr fontId="2" type="noConversion"/>
  </si>
  <si>
    <t>金額(不含可扣抵營業稅)</t>
    <phoneticPr fontId="2" type="noConversion"/>
  </si>
  <si>
    <t>2.請將「已有設備」及「新增設備」分開填列。</t>
    <phoneticPr fontId="2" type="noConversion"/>
  </si>
  <si>
    <t>3.設備名稱應與計畫書所列相同。</t>
    <phoneticPr fontId="2" type="noConversion"/>
  </si>
  <si>
    <t>4.可扣抵之營業稅不得報支。</t>
    <phoneticPr fontId="2" type="noConversion"/>
  </si>
  <si>
    <t>10.維修工資限取得外來憑證。</t>
    <phoneticPr fontId="2" type="noConversion"/>
  </si>
  <si>
    <t>無形資產引進、委託研究及驗證費明細表</t>
    <phoneticPr fontId="2" type="noConversion"/>
  </si>
  <si>
    <t>第   期</t>
    <phoneticPr fontId="2" type="noConversion"/>
  </si>
  <si>
    <t>小       計</t>
  </si>
  <si>
    <t>姓名</t>
  </si>
  <si>
    <t>職稱</t>
  </si>
  <si>
    <t>出差期間</t>
  </si>
  <si>
    <t>地點</t>
  </si>
  <si>
    <t>事由</t>
  </si>
  <si>
    <t>機票</t>
  </si>
  <si>
    <t>車資</t>
  </si>
  <si>
    <t>住宿費</t>
  </si>
  <si>
    <t>日支費
(膳雜費)</t>
    <phoneticPr fontId="2" type="noConversion"/>
  </si>
  <si>
    <t>其他</t>
  </si>
  <si>
    <t>2.出差人員僅限本計畫所列研究發展人員(不含顧問及專家)。</t>
    <phoneticPr fontId="2" type="noConversion"/>
  </si>
  <si>
    <t>4.差旅地點變更屬重大變更。</t>
    <phoneticPr fontId="2" type="noConversion"/>
  </si>
  <si>
    <t>5.可扣抵之營業稅不得報支。</t>
    <phoneticPr fontId="2" type="noConversion"/>
  </si>
  <si>
    <r>
      <t>發票/收據日期</t>
    </r>
    <r>
      <rPr>
        <sz val="12"/>
        <rFont val="Times New Roman"/>
        <family val="1"/>
      </rPr>
      <t/>
    </r>
    <phoneticPr fontId="2" type="noConversion"/>
  </si>
  <si>
    <r>
      <t>發票/收據編號</t>
    </r>
    <r>
      <rPr>
        <sz val="12"/>
        <rFont val="Times New Roman"/>
        <family val="1"/>
      </rPr>
      <t/>
    </r>
    <phoneticPr fontId="2" type="noConversion"/>
  </si>
  <si>
    <t>3. 所稱專利申請費係指計畫執行單位於計畫執行期間將計畫研發成果提出專利申請，因申請專利發生相關費用（專利申請、簽辦至領證各階段必要之費用），但提出專利申請前之檢索、諮詢、評估等費用、因代理人所作核駁報導、分析，決定放棄答辯之結案費用及其它非屬專利申請至獲准階段必要之費用，非為本計畫所稱因申請專利所發生之費用。</t>
    <phoneticPr fontId="2" type="noConversion"/>
  </si>
  <si>
    <t>5.匯款日期/支票號碼，若以零用金支付請註明。</t>
    <phoneticPr fontId="2" type="noConversion"/>
  </si>
  <si>
    <t>憑證已加蓋計畫專用章</t>
    <phoneticPr fontId="2" type="noConversion"/>
  </si>
  <si>
    <t>耗材累計用量未超出計畫核准全程期間用量</t>
    <phoneticPr fontId="2" type="noConversion"/>
  </si>
  <si>
    <t>已簽訂長期維護契約維護費報支已依月數及投入比率分攤(設備月數未超出計畫核准投入月數)</t>
    <phoneticPr fontId="2" type="noConversion"/>
  </si>
  <si>
    <t>所列報人月數未超出計畫核准人月數</t>
    <phoneticPr fontId="2" type="noConversion"/>
  </si>
  <si>
    <t>發票/收據日期、領料單日期在專案計畫核准執行期間內</t>
    <phoneticPr fontId="2" type="noConversion"/>
  </si>
  <si>
    <t>發票/收據日期在專案計畫核准執行期間內</t>
    <phoneticPr fontId="2" type="noConversion"/>
  </si>
  <si>
    <t>所列金額未超出計畫核准執行期間應分攤金額</t>
    <phoneticPr fontId="2" type="noConversion"/>
  </si>
  <si>
    <t>專利申請日在專案計畫核准執行期間內</t>
    <phoneticPr fontId="2" type="noConversion"/>
  </si>
  <si>
    <t>費用憑證日期應在專案計畫核准執行期間內</t>
    <phoneticPr fontId="2" type="noConversion"/>
  </si>
  <si>
    <t>憑證日期在專案計畫核准執行期間內</t>
    <phoneticPr fontId="2" type="noConversion"/>
  </si>
  <si>
    <t>專利若主張優先權，該優先權日期在計畫核准執行期間內</t>
    <phoneticPr fontId="2" type="noConversion"/>
  </si>
  <si>
    <t>五、無形資產引進、委託研究或驗證費</t>
    <phoneticPr fontId="2" type="noConversion"/>
  </si>
  <si>
    <t>3.期中經費查核不論是否有調整數，請勿更改期初數。</t>
    <phoneticPr fontId="2" type="noConversion"/>
  </si>
  <si>
    <t>雲端設備租賃費</t>
    <phoneticPr fontId="2" type="noConversion"/>
  </si>
  <si>
    <t>使用比例大於1檢查</t>
    <phoneticPr fontId="2" type="noConversion"/>
  </si>
  <si>
    <t>投入比例&gt;1檢查</t>
    <phoneticPr fontId="2" type="noConversion"/>
  </si>
  <si>
    <t>xx年x月</t>
    <phoneticPr fontId="2" type="noConversion"/>
  </si>
  <si>
    <t>全  程  預  算  數 ( 變 更 後 預 算 數 )</t>
    <phoneticPr fontId="2" type="noConversion"/>
  </si>
  <si>
    <t>本  期  實  支  數</t>
    <phoneticPr fontId="2" type="noConversion"/>
  </si>
  <si>
    <t>期  末  累  計  實  支  數  分  配</t>
    <phoneticPr fontId="2" type="noConversion"/>
  </si>
  <si>
    <t>期  初  累  計  實  支  數  分  配</t>
    <phoneticPr fontId="2" type="noConversion"/>
  </si>
  <si>
    <t>本  月  實  支  數  分  配</t>
    <phoneticPr fontId="2" type="noConversion"/>
  </si>
  <si>
    <t>補 助 款</t>
    <phoneticPr fontId="2" type="noConversion"/>
  </si>
  <si>
    <t>自 籌 款</t>
    <phoneticPr fontId="2" type="noConversion"/>
  </si>
  <si>
    <t>合 計 數</t>
    <phoneticPr fontId="2" type="noConversion"/>
  </si>
  <si>
    <t>金額單位：新台幣元</t>
    <phoneticPr fontId="2" type="noConversion"/>
  </si>
  <si>
    <t>小           計</t>
    <phoneticPr fontId="2" type="noConversion"/>
  </si>
  <si>
    <t>1.創新或研究發展人員薪資</t>
    <phoneticPr fontId="2" type="noConversion"/>
  </si>
  <si>
    <t>2.國際研發人員薪資</t>
    <phoneticPr fontId="2" type="noConversion"/>
  </si>
  <si>
    <t>3.顧問、專家費</t>
    <phoneticPr fontId="2" type="noConversion"/>
  </si>
  <si>
    <t>1.無形資產引進費</t>
    <phoneticPr fontId="2" type="noConversion"/>
  </si>
  <si>
    <t>2.委託研究費</t>
    <phoneticPr fontId="2" type="noConversion"/>
  </si>
  <si>
    <t>3.委託研究-計畫管理</t>
    <phoneticPr fontId="2" type="noConversion"/>
  </si>
  <si>
    <t>4.驗證費</t>
    <phoneticPr fontId="2" type="noConversion"/>
  </si>
  <si>
    <t>1.已有設備</t>
    <phoneticPr fontId="2" type="noConversion"/>
  </si>
  <si>
    <t>2.新購設備</t>
    <phoneticPr fontId="2" type="noConversion"/>
  </si>
  <si>
    <t>3.EDA Tool租金費用/專業軟體租金</t>
    <phoneticPr fontId="2" type="noConversion"/>
  </si>
  <si>
    <t>4.雲端設備租賃費</t>
    <phoneticPr fontId="2" type="noConversion"/>
  </si>
  <si>
    <t>1.國內專利</t>
    <phoneticPr fontId="2" type="noConversion"/>
  </si>
  <si>
    <t>2.國外專利</t>
    <phoneticPr fontId="2" type="noConversion"/>
  </si>
  <si>
    <r>
      <t xml:space="preserve">簽名
</t>
    </r>
    <r>
      <rPr>
        <b/>
        <sz val="12"/>
        <color indexed="10"/>
        <rFont val="微軟正黑體"/>
        <family val="2"/>
        <charset val="136"/>
      </rPr>
      <t>(親簽)</t>
    </r>
    <phoneticPr fontId="2" type="noConversion"/>
  </si>
  <si>
    <t>執行單位：</t>
  </si>
  <si>
    <t>執行計畫：A+企業創新研發淬鍊計畫-XX計畫</t>
  </si>
  <si>
    <t>計畫名稱：</t>
  </si>
  <si>
    <t>記錄人員：張三</t>
  </si>
  <si>
    <t>計畫主持人簽章：____________________</t>
  </si>
  <si>
    <t>主管簽章：____________________</t>
  </si>
  <si>
    <t>A：物性分析</t>
  </si>
  <si>
    <t>B：</t>
  </si>
  <si>
    <t>C：</t>
  </si>
  <si>
    <t>每月可提列之年終獎金上限</t>
    <phoneticPr fontId="2" type="noConversion"/>
  </si>
  <si>
    <t>當月實際提列之年終獎金 F</t>
    <phoneticPr fontId="2" type="noConversion"/>
  </si>
  <si>
    <r>
      <t>投入比率</t>
    </r>
    <r>
      <rPr>
        <sz val="9.35"/>
        <color indexed="30"/>
        <rFont val="微軟正黑體"/>
        <family val="2"/>
        <charset val="136"/>
      </rPr>
      <t>(人月)</t>
    </r>
    <phoneticPr fontId="2" type="noConversion"/>
  </si>
  <si>
    <t>應計入本計畫之薪餉</t>
    <phoneticPr fontId="2" type="noConversion"/>
  </si>
  <si>
    <t>計畫認列加班費</t>
    <phoneticPr fontId="2" type="noConversion"/>
  </si>
  <si>
    <t>應計入本計畫之薪資</t>
    <phoneticPr fontId="2" type="noConversion"/>
  </si>
  <si>
    <t>減：其他(        )</t>
  </si>
  <si>
    <t>7.本表請每月填寫，加蓋計畫主持人、製表人私章，並應加蓋計畫專用章。</t>
  </si>
  <si>
    <t>3.每人每月投入比率最高為1.00。</t>
    <phoneticPr fontId="2" type="noConversion"/>
  </si>
  <si>
    <t>9.本表請每月填寫，計畫人員需親簽、加蓋計畫主持人、製表人私章，並應加蓋計畫專用章。</t>
    <phoneticPr fontId="2" type="noConversion"/>
  </si>
  <si>
    <t>記錄時間：    年    月    日 ~     年    月    日</t>
    <phoneticPr fontId="2" type="noConversion"/>
  </si>
  <si>
    <r>
      <t>1.本表請每月填寫，</t>
    </r>
    <r>
      <rPr>
        <sz val="7.65"/>
        <color indexed="10"/>
        <rFont val="微軟正黑體"/>
        <family val="2"/>
        <charset val="136"/>
      </rPr>
      <t>加蓋審核人、製表人私章。</t>
    </r>
    <phoneticPr fontId="2" type="noConversion"/>
  </si>
  <si>
    <t>1.本表請每月填寫，加蓋計畫主持人、製表人私章，並應加蓋計畫專用章。</t>
  </si>
  <si>
    <t>1.本表請每月填寫，加蓋計畫主持人、製表人私章，並應加蓋計畫專用章。</t>
    <phoneticPr fontId="2" type="noConversion"/>
  </si>
  <si>
    <t>8.領用自製之在製品或製成品作為本計畫實驗使用，僅得報支內含之材料、物料成本。</t>
    <phoneticPr fontId="2" type="noConversion"/>
  </si>
  <si>
    <t>9.所領用或消耗之消耗性器材及原材料費因產生之研發樣品、產製品或下腳料於計畫核准執行期間內出售或提供試用所產生之收入，應自專案之消耗性器材及原材料費中扣除。</t>
    <phoneticPr fontId="2" type="noConversion"/>
  </si>
  <si>
    <t>1.本表請每月填寫，加蓋計畫主持人、製表人私章，並應加蓋計畫專用章；查核時請提供查核期間最後一個月統計表。</t>
    <phoneticPr fontId="2" type="noConversion"/>
  </si>
  <si>
    <t>計畫書預定用量 (變更後預定用量)</t>
    <phoneticPr fontId="2" type="noConversion"/>
  </si>
  <si>
    <t>1.本表請每月填寫，加蓋計畫主持人、製表人私章，並應加蓋計畫專用章。
2.設備名稱請與計畫書所列名稱相同。 
3.投入比率應與參考表2各該設備使用記錄之投入比率一致。 
4.請將「已有設備」、「新增設備」應分開填列。</t>
    <phoneticPr fontId="2" type="noConversion"/>
  </si>
  <si>
    <t>進口日期
(或發票日期)</t>
    <phoneticPr fontId="2" type="noConversion"/>
  </si>
  <si>
    <t>金額單位：新台幣元</t>
  </si>
  <si>
    <t>2.表請每月填寫，加蓋計畫主持人、製表人私章，並應加蓋計畫專用章。</t>
    <phoneticPr fontId="2" type="noConversion"/>
  </si>
  <si>
    <t>7.設備於保固期內不得報支維護費(保固期自設備取得日起至少 1 年)。</t>
    <phoneticPr fontId="2" type="noConversion"/>
  </si>
  <si>
    <t>8.簽訂維護費合約之設備維護費係以當月該設備投入比率計算其應分攤之維護費。</t>
    <phoneticPr fontId="2" type="noConversion"/>
  </si>
  <si>
    <t>11.會計科目為公司帳列科目(請填寫代號及科目名稱)。</t>
    <phoneticPr fontId="2" type="noConversion"/>
  </si>
  <si>
    <t>2.可扣抵或可比例扣抵之營業稅不得報支。</t>
  </si>
  <si>
    <t>3.請依無形資產引進、委託研究、驗證費請分別填寫。</t>
  </si>
  <si>
    <t>4.無形資產引進、委託研究(含推廣活動費)、驗證對象應與計畫書所核定者一致。</t>
  </si>
  <si>
    <t>5.匯款日期／支票號碼，若以零用金支付請註明。</t>
  </si>
  <si>
    <t>6.會計科目為公司帳列科目，無形資產引進、委託研究、驗證費應列入研發費。</t>
  </si>
  <si>
    <t>7.無形資產引進、委託研究、委託研究-計畫管理及驗證 (金額、內容或對象)變更為重大變更。</t>
    <phoneticPr fontId="2" type="noConversion"/>
  </si>
  <si>
    <r>
      <t>計畫主持人、國際研發人員異動經過核准，其他人員</t>
    </r>
    <r>
      <rPr>
        <sz val="12"/>
        <color indexed="61"/>
        <rFont val="微軟正黑體"/>
        <family val="2"/>
        <charset val="136"/>
      </rPr>
      <t>(含待聘人員之聘用)</t>
    </r>
    <r>
      <rPr>
        <sz val="12"/>
        <rFont val="微軟正黑體"/>
        <family val="2"/>
        <charset val="136"/>
      </rPr>
      <t>異動經過報備</t>
    </r>
    <phoneticPr fontId="2" type="noConversion"/>
  </si>
  <si>
    <r>
      <t>有填工時卡</t>
    </r>
    <r>
      <rPr>
        <sz val="12"/>
        <color indexed="61"/>
        <rFont val="微軟正黑體"/>
        <family val="2"/>
        <charset val="136"/>
      </rPr>
      <t>且當事人已經簽名</t>
    </r>
    <phoneticPr fontId="2" type="noConversion"/>
  </si>
  <si>
    <r>
      <t>傳票摘要欄或專案欄有註明"A</t>
    </r>
    <r>
      <rPr>
        <vertAlign val="superscript"/>
        <sz val="12"/>
        <color indexed="61"/>
        <rFont val="微軟正黑體"/>
        <family val="2"/>
        <charset val="136"/>
      </rPr>
      <t>+</t>
    </r>
    <r>
      <rPr>
        <sz val="12"/>
        <color indexed="61"/>
        <rFont val="微軟正黑體"/>
        <family val="2"/>
        <charset val="136"/>
      </rPr>
      <t>OO計畫"之字樣</t>
    </r>
    <phoneticPr fontId="2" type="noConversion"/>
  </si>
  <si>
    <r>
      <t xml:space="preserve">    2.上列A</t>
    </r>
    <r>
      <rPr>
        <b/>
        <vertAlign val="superscript"/>
        <sz val="10"/>
        <rFont val="微軟正黑體"/>
        <family val="2"/>
        <charset val="136"/>
      </rPr>
      <t>+</t>
    </r>
    <r>
      <rPr>
        <b/>
        <sz val="10"/>
        <rFont val="微軟正黑體"/>
        <family val="2"/>
        <charset val="136"/>
      </rPr>
      <t>oo例如A</t>
    </r>
    <r>
      <rPr>
        <b/>
        <vertAlign val="superscript"/>
        <sz val="10"/>
        <rFont val="微軟正黑體"/>
        <family val="2"/>
        <charset val="136"/>
      </rPr>
      <t>+</t>
    </r>
    <r>
      <rPr>
        <b/>
        <sz val="10"/>
        <rFont val="微軟正黑體"/>
        <family val="2"/>
        <charset val="136"/>
      </rPr>
      <t>前瞻、A</t>
    </r>
    <r>
      <rPr>
        <b/>
        <vertAlign val="superscript"/>
        <sz val="10"/>
        <rFont val="微軟正黑體"/>
        <family val="2"/>
        <charset val="136"/>
      </rPr>
      <t>+</t>
    </r>
    <r>
      <rPr>
        <b/>
        <sz val="10"/>
        <rFont val="微軟正黑體"/>
        <family val="2"/>
        <charset val="136"/>
      </rPr>
      <t>整合….等。</t>
    </r>
    <phoneticPr fontId="2" type="noConversion"/>
  </si>
  <si>
    <t>簽章：</t>
    <phoneticPr fontId="2" type="noConversion"/>
  </si>
  <si>
    <t>指簽名或蓋章</t>
    <phoneticPr fontId="2" type="noConversion"/>
  </si>
  <si>
    <t>提醒：</t>
    <phoneticPr fontId="2" type="noConversion"/>
  </si>
  <si>
    <t>查帳時只印列印有數字的會計月報，並加蓋計畫專章</t>
    <phoneticPr fontId="2" type="noConversion"/>
  </si>
  <si>
    <t>記錄人簽名(親簽)：____________________</t>
    <phoneticPr fontId="2" type="noConversion"/>
  </si>
  <si>
    <t>簽名(親簽)：</t>
    <phoneticPr fontId="2" type="noConversion"/>
  </si>
  <si>
    <t>需當事人簽名，不能蓋章</t>
    <phoneticPr fontId="2" type="noConversion"/>
  </si>
  <si>
    <t>當月實際提列之年終獎金&gt;上限異常檢查</t>
    <phoneticPr fontId="2" type="noConversion"/>
  </si>
  <si>
    <t>2.請統計全程用量。</t>
    <phoneticPr fontId="3" type="noConversion"/>
  </si>
  <si>
    <t>全程累計量數</t>
    <phoneticPr fontId="2" type="noConversion"/>
  </si>
  <si>
    <t>全程編列量數</t>
    <phoneticPr fontId="2" type="noConversion"/>
  </si>
  <si>
    <t>6.未編列設備使用費之設備項目不得報支設備維護費。</t>
    <phoneticPr fontId="2" type="noConversion"/>
  </si>
  <si>
    <t>8.報支本表各項費用至遲應於計畫核定開發期間結束日起算3個月內完成付款(計畫開發期間結束日當日不計入3個月的期限)，並於經費查核前舉證該款項已確實付款成功。</t>
    <phoneticPr fontId="2" type="noConversion"/>
  </si>
  <si>
    <t>付款支票兌現或匯款日期在專案計畫核准執行期間起日至結束日3個月內</t>
    <phoneticPr fontId="2" type="noConversion"/>
  </si>
  <si>
    <t>未簽訂長期維護合約之設備，每ㄧ設備列報之維護費未超過上限(上限=設備成本金額(含增添及改良)×0.2/12×全程該設備投入月數(且月數未超出計畫核准投入月數)</t>
    <phoneticPr fontId="2" type="noConversion"/>
  </si>
  <si>
    <t>9.未簽訂長期維護合約之設備，每ㄧ設備列報之維護費未超過上限(上限=設備成本金額(含增添及改良)×0.2/12×全程該設備投入月數(且月數未超出計畫核准投入月數)</t>
    <phoneticPr fontId="2" type="noConversion"/>
  </si>
  <si>
    <t>補助/獎勵金額</t>
    <phoneticPr fontId="2" type="noConversion"/>
  </si>
  <si>
    <t>提醒您注意</t>
    <phoneticPr fontId="2" type="noConversion"/>
  </si>
  <si>
    <t>提醒您注意</t>
    <phoneticPr fontId="2" type="noConversion"/>
  </si>
  <si>
    <t>差旅費</t>
    <phoneticPr fontId="2" type="noConversion"/>
  </si>
  <si>
    <t>出差地點為無形資產引進、委託研究、委託研究-計畫管理、委外測試、驗證機構、本計畫聯合執行之廠商所在地，或計畫核定之國內外實驗網或場域</t>
    <phoneticPr fontId="2" type="noConversion"/>
  </si>
  <si>
    <t>出差事由與無形資產引進、委託研究、委託研究-計畫管理、委外測試、驗證、實驗網或場域測試作業及參加國際標準組織相關會議、國際標準制定或技術交流，或與本計畫聯合執行廠商開發本計畫相關。</t>
    <phoneticPr fontId="2" type="noConversion"/>
  </si>
  <si>
    <t>3.差旅事由及地點限因進行無形資產引進、委託研究、驗證、計畫核定之實驗網或場域測試作業，及參加國際標準組織相關會議、國際標準制定或技術交流等所發生之國內外差旅費，但不包含公司與分公司或工廠間往返、參展或其他非直接與上開工作項目相關之差旅費。(所稱聯合執行單位為經核准列為本計畫共同開發之單位)</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</si>
</sst>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76" formatCode="_-* #,##0_-;\-* #,##0_-;_-* &quot;-&quot;??_-;_-@_-"/>
    <numFmt numFmtId="177" formatCode="#,##0_ "/>
    <numFmt numFmtId="178" formatCode="#,##0_);[Red]\(#,##0\)"/>
    <numFmt numFmtId="179" formatCode="_-* #,##0.00000_-;\-* #,##0.00000_-;_-* &quot;-&quot;??_-;_-@_-"/>
    <numFmt numFmtId="180" formatCode="0.00000"/>
    <numFmt numFmtId="181" formatCode="#,##0.0000_ "/>
    <numFmt numFmtId="182" formatCode="#,##0.000000_ "/>
    <numFmt numFmtId="183" formatCode="#,##0.00_);[Red]\(#,##0.00\)"/>
    <numFmt numFmtId="184" formatCode="0_ "/>
  </numFmts>
  <fonts count="50" x14ac:knownFonts="1">
    <font>
      <sz val="12"/>
      <name val="新細明體"/>
      <family val="1"/>
      <charset val="136"/>
    </font>
    <font>
      <sz val="12"/>
      <name val="新細明體"/>
      <family val="1"/>
      <charset val="136"/>
    </font>
    <font>
      <sz val="9"/>
      <name val="新細明體"/>
      <family val="1"/>
      <charset val="136"/>
    </font>
    <font>
      <sz val="9"/>
      <name val="細明體"/>
      <family val="3"/>
      <charset val="136"/>
    </font>
    <font>
      <sz val="12"/>
      <name val="Times New Roman"/>
      <family val="1"/>
    </font>
    <font>
      <b/>
      <sz val="13"/>
      <name val="Times New Roman"/>
      <family val="1"/>
    </font>
    <font>
      <sz val="9"/>
      <color indexed="81"/>
      <name val="新細明體"/>
      <family val="1"/>
      <charset val="136"/>
    </font>
    <font>
      <b/>
      <sz val="9"/>
      <color indexed="81"/>
      <name val="Tahoma"/>
      <family val="2"/>
    </font>
    <font>
      <b/>
      <sz val="9"/>
      <color indexed="81"/>
      <name val="細明體"/>
      <family val="3"/>
      <charset val="136"/>
    </font>
    <font>
      <sz val="9"/>
      <color indexed="81"/>
      <name val="細明體"/>
      <family val="3"/>
      <charset val="136"/>
    </font>
    <font>
      <sz val="9"/>
      <color indexed="81"/>
      <name val="Tahoma"/>
      <family val="2"/>
    </font>
    <font>
      <sz val="12"/>
      <name val="微軟正黑體"/>
      <family val="2"/>
      <charset val="136"/>
    </font>
    <font>
      <b/>
      <sz val="12"/>
      <name val="微軟正黑體"/>
      <family val="2"/>
      <charset val="136"/>
    </font>
    <font>
      <b/>
      <sz val="13"/>
      <name val="微軟正黑體"/>
      <family val="2"/>
      <charset val="136"/>
    </font>
    <font>
      <sz val="14"/>
      <name val="微軟正黑體"/>
      <family val="2"/>
      <charset val="136"/>
    </font>
    <font>
      <sz val="11"/>
      <name val="微軟正黑體"/>
      <family val="2"/>
      <charset val="136"/>
    </font>
    <font>
      <sz val="10"/>
      <name val="微軟正黑體"/>
      <family val="2"/>
      <charset val="136"/>
    </font>
    <font>
      <sz val="9"/>
      <name val="微軟正黑體"/>
      <family val="2"/>
      <charset val="136"/>
    </font>
    <font>
      <sz val="9"/>
      <color indexed="10"/>
      <name val="微軟正黑體"/>
      <family val="2"/>
      <charset val="136"/>
    </font>
    <font>
      <sz val="12"/>
      <color indexed="12"/>
      <name val="微軟正黑體"/>
      <family val="2"/>
      <charset val="136"/>
    </font>
    <font>
      <b/>
      <sz val="12"/>
      <color indexed="10"/>
      <name val="微軟正黑體"/>
      <family val="2"/>
      <charset val="136"/>
    </font>
    <font>
      <sz val="12"/>
      <color indexed="8"/>
      <name val="微軟正黑體"/>
      <family val="2"/>
      <charset val="136"/>
    </font>
    <font>
      <b/>
      <sz val="16"/>
      <color indexed="8"/>
      <name val="微軟正黑體"/>
      <family val="2"/>
      <charset val="136"/>
    </font>
    <font>
      <b/>
      <sz val="14"/>
      <name val="微軟正黑體"/>
      <family val="2"/>
      <charset val="136"/>
    </font>
    <font>
      <b/>
      <sz val="10"/>
      <name val="微軟正黑體"/>
      <family val="2"/>
      <charset val="136"/>
    </font>
    <font>
      <sz val="10"/>
      <color indexed="10"/>
      <name val="微軟正黑體"/>
      <family val="2"/>
      <charset val="136"/>
    </font>
    <font>
      <sz val="12"/>
      <color indexed="10"/>
      <name val="微軟正黑體"/>
      <family val="2"/>
      <charset val="136"/>
    </font>
    <font>
      <sz val="12"/>
      <color indexed="63"/>
      <name val="微軟正黑體"/>
      <family val="2"/>
      <charset val="136"/>
    </font>
    <font>
      <sz val="9"/>
      <color indexed="12"/>
      <name val="微軟正黑體"/>
      <family val="2"/>
      <charset val="136"/>
    </font>
    <font>
      <sz val="10"/>
      <color indexed="8"/>
      <name val="微軟正黑體"/>
      <family val="2"/>
      <charset val="136"/>
    </font>
    <font>
      <sz val="10"/>
      <color indexed="48"/>
      <name val="微軟正黑體"/>
      <family val="2"/>
      <charset val="136"/>
    </font>
    <font>
      <b/>
      <sz val="12"/>
      <color indexed="12"/>
      <name val="微軟正黑體"/>
      <family val="2"/>
      <charset val="136"/>
    </font>
    <font>
      <sz val="10"/>
      <color indexed="12"/>
      <name val="微軟正黑體"/>
      <family val="2"/>
      <charset val="136"/>
    </font>
    <font>
      <b/>
      <sz val="9"/>
      <name val="微軟正黑體"/>
      <family val="2"/>
      <charset val="136"/>
    </font>
    <font>
      <sz val="8"/>
      <name val="微軟正黑體"/>
      <family val="2"/>
      <charset val="136"/>
    </font>
    <font>
      <b/>
      <sz val="11"/>
      <name val="微軟正黑體"/>
      <family val="2"/>
      <charset val="136"/>
    </font>
    <font>
      <sz val="12"/>
      <color indexed="81"/>
      <name val="微軟正黑體"/>
      <family val="2"/>
      <charset val="136"/>
    </font>
    <font>
      <b/>
      <sz val="11"/>
      <color indexed="81"/>
      <name val="微軟正黑體"/>
      <family val="2"/>
      <charset val="136"/>
    </font>
    <font>
      <sz val="11"/>
      <color indexed="8"/>
      <name val="微軟正黑體"/>
      <family val="2"/>
      <charset val="136"/>
    </font>
    <font>
      <sz val="9.35"/>
      <color indexed="30"/>
      <name val="微軟正黑體"/>
      <family val="2"/>
      <charset val="136"/>
    </font>
    <font>
      <sz val="11"/>
      <color indexed="81"/>
      <name val="微軟正黑體"/>
      <family val="2"/>
      <charset val="136"/>
    </font>
    <font>
      <sz val="7.65"/>
      <color indexed="10"/>
      <name val="微軟正黑體"/>
      <family val="2"/>
      <charset val="136"/>
    </font>
    <font>
      <sz val="11"/>
      <color indexed="10"/>
      <name val="微軟正黑體"/>
      <family val="2"/>
      <charset val="136"/>
    </font>
    <font>
      <b/>
      <sz val="9"/>
      <color indexed="10"/>
      <name val="微軟正黑體"/>
      <family val="2"/>
      <charset val="136"/>
    </font>
    <font>
      <sz val="14"/>
      <color indexed="81"/>
      <name val="Microsoft JhengHei UI"/>
      <family val="2"/>
    </font>
    <font>
      <sz val="12"/>
      <color indexed="61"/>
      <name val="微軟正黑體"/>
      <family val="2"/>
      <charset val="136"/>
    </font>
    <font>
      <vertAlign val="superscript"/>
      <sz val="12"/>
      <color indexed="61"/>
      <name val="微軟正黑體"/>
      <family val="2"/>
      <charset val="136"/>
    </font>
    <font>
      <b/>
      <vertAlign val="superscript"/>
      <sz val="10"/>
      <name val="微軟正黑體"/>
      <family val="2"/>
      <charset val="136"/>
    </font>
    <font>
      <sz val="12"/>
      <color rgb="FFFF0000"/>
      <name val="微軟正黑體"/>
      <family val="2"/>
      <charset val="136"/>
    </font>
    <font>
      <sz val="9"/>
      <color rgb="FFFF0000"/>
      <name val="微軟正黑體"/>
      <family val="2"/>
      <charset val="136"/>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5"/>
        <bgColor indexed="64"/>
      </patternFill>
    </fill>
    <fill>
      <patternFill patternType="solid">
        <fgColor indexed="40"/>
        <bgColor indexed="64"/>
      </patternFill>
    </fill>
    <fill>
      <patternFill patternType="solid">
        <fgColor indexed="46"/>
        <bgColor indexed="64"/>
      </patternFill>
    </fill>
    <fill>
      <patternFill patternType="solid">
        <fgColor indexed="44"/>
        <bgColor indexed="64"/>
      </patternFill>
    </fill>
    <fill>
      <patternFill patternType="solid">
        <fgColor indexed="41"/>
        <bgColor indexed="64"/>
      </patternFill>
    </fill>
    <fill>
      <patternFill patternType="solid">
        <fgColor rgb="FF92D050"/>
        <bgColor indexed="64"/>
      </patternFill>
    </fill>
    <fill>
      <patternFill patternType="solid">
        <fgColor theme="0" tint="-0.249977111117893"/>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55"/>
      </right>
      <top/>
      <bottom/>
      <diagonal/>
    </border>
    <border>
      <left style="thin">
        <color indexed="18"/>
      </left>
      <right style="thin">
        <color indexed="18"/>
      </right>
      <top style="thin">
        <color indexed="18"/>
      </top>
      <bottom style="thin">
        <color indexed="18"/>
      </bottom>
      <diagonal/>
    </border>
    <border>
      <left style="thin">
        <color indexed="18"/>
      </left>
      <right/>
      <top/>
      <bottom/>
      <diagonal/>
    </border>
    <border>
      <left/>
      <right style="thin">
        <color indexed="18"/>
      </right>
      <top style="thin">
        <color indexed="18"/>
      </top>
      <bottom/>
      <diagonal/>
    </border>
    <border>
      <left style="thin">
        <color indexed="18"/>
      </left>
      <right/>
      <top style="thin">
        <color indexed="18"/>
      </top>
      <bottom style="thin">
        <color indexed="18"/>
      </bottom>
      <diagonal/>
    </border>
    <border>
      <left/>
      <right style="thin">
        <color indexed="18"/>
      </right>
      <top style="thin">
        <color indexed="18"/>
      </top>
      <bottom style="thin">
        <color indexed="1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bottom/>
      <diagonal/>
    </border>
    <border>
      <left/>
      <right style="thin">
        <color indexed="64"/>
      </right>
      <top/>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medium">
        <color indexed="64"/>
      </top>
      <bottom/>
      <diagonal/>
    </border>
    <border>
      <left style="medium">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double">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55"/>
      </top>
      <bottom/>
      <diagonal/>
    </border>
    <border>
      <left/>
      <right style="thin">
        <color indexed="55"/>
      </right>
      <top style="thin">
        <color indexed="55"/>
      </top>
      <bottom/>
      <diagonal/>
    </border>
    <border>
      <left/>
      <right/>
      <top/>
      <bottom style="thin">
        <color indexed="55"/>
      </bottom>
      <diagonal/>
    </border>
    <border>
      <left/>
      <right style="thin">
        <color indexed="55"/>
      </right>
      <top/>
      <bottom style="thin">
        <color indexed="55"/>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double">
        <color indexed="64"/>
      </bottom>
      <diagonal/>
    </border>
    <border>
      <left style="thin">
        <color indexed="18"/>
      </left>
      <right/>
      <top/>
      <bottom style="thin">
        <color indexed="18"/>
      </bottom>
      <diagonal/>
    </border>
    <border>
      <left/>
      <right style="thin">
        <color indexed="18"/>
      </right>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diagonal/>
    </border>
    <border>
      <left style="thin">
        <color indexed="18"/>
      </left>
      <right style="thin">
        <color indexed="18"/>
      </right>
      <top/>
      <bottom style="thin">
        <color indexed="18"/>
      </bottom>
      <diagonal/>
    </border>
    <border>
      <left style="thin">
        <color indexed="18"/>
      </left>
      <right/>
      <top style="thin">
        <color indexed="18"/>
      </top>
      <bottom/>
      <diagonal/>
    </border>
    <border>
      <left style="medium">
        <color indexed="64"/>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medium">
        <color indexed="64"/>
      </left>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style="double">
        <color indexed="64"/>
      </right>
      <top style="double">
        <color indexed="64"/>
      </top>
      <bottom style="hair">
        <color indexed="64"/>
      </bottom>
      <diagonal/>
    </border>
    <border>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double">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style="thin">
        <color indexed="64"/>
      </bottom>
      <diagonal/>
    </border>
    <border>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diagonal/>
    </border>
    <border>
      <left/>
      <right style="medium">
        <color indexed="64"/>
      </right>
      <top/>
      <bottom style="hair">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hair">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41">
    <xf numFmtId="0" fontId="0" fillId="0" borderId="0" xfId="0"/>
    <xf numFmtId="0" fontId="11" fillId="0" borderId="0" xfId="0" applyFont="1"/>
    <xf numFmtId="0" fontId="13" fillId="0" borderId="0" xfId="0" applyFont="1"/>
    <xf numFmtId="176" fontId="11" fillId="0" borderId="1" xfId="1" applyNumberFormat="1" applyFont="1" applyBorder="1"/>
    <xf numFmtId="0" fontId="17" fillId="0" borderId="0" xfId="0" applyFont="1"/>
    <xf numFmtId="0" fontId="11" fillId="0" borderId="2" xfId="0" applyFont="1" applyBorder="1"/>
    <xf numFmtId="0" fontId="11" fillId="0" borderId="0" xfId="0" applyFont="1" applyAlignment="1">
      <alignment vertical="center"/>
    </xf>
    <xf numFmtId="177" fontId="11" fillId="0" borderId="0" xfId="0" applyNumberFormat="1" applyFont="1" applyAlignment="1">
      <alignment vertical="center"/>
    </xf>
    <xf numFmtId="0" fontId="11" fillId="0" borderId="0" xfId="0" applyFont="1" applyAlignment="1">
      <alignment horizontal="center" vertical="center"/>
    </xf>
    <xf numFmtId="2" fontId="11" fillId="0" borderId="0" xfId="0" applyNumberFormat="1" applyFont="1" applyAlignment="1">
      <alignment vertical="center"/>
    </xf>
    <xf numFmtId="0" fontId="22" fillId="2" borderId="3" xfId="0" applyFont="1" applyFill="1" applyBorder="1" applyAlignment="1">
      <alignment vertical="center"/>
    </xf>
    <xf numFmtId="0" fontId="23" fillId="2" borderId="3" xfId="0" applyFont="1" applyFill="1" applyBorder="1" applyAlignment="1">
      <alignment vertical="center" wrapText="1"/>
    </xf>
    <xf numFmtId="0" fontId="21" fillId="2" borderId="3" xfId="0" applyFont="1" applyFill="1" applyBorder="1" applyAlignment="1">
      <alignment vertical="center"/>
    </xf>
    <xf numFmtId="0" fontId="21" fillId="2" borderId="4" xfId="0" applyFont="1" applyFill="1" applyBorder="1" applyAlignment="1">
      <alignment horizontal="center" vertical="center"/>
    </xf>
    <xf numFmtId="0" fontId="21" fillId="2" borderId="3" xfId="0" applyFont="1" applyFill="1" applyBorder="1" applyAlignment="1">
      <alignment horizontal="center" vertical="center"/>
    </xf>
    <xf numFmtId="0" fontId="21" fillId="3" borderId="4"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0" xfId="0" applyFont="1" applyFill="1" applyAlignment="1">
      <alignment horizontal="center" vertical="center"/>
    </xf>
    <xf numFmtId="0" fontId="21" fillId="2" borderId="0" xfId="0" applyFont="1" applyFill="1" applyAlignment="1">
      <alignment vertical="center"/>
    </xf>
    <xf numFmtId="0" fontId="11" fillId="3" borderId="9" xfId="0" applyFont="1" applyFill="1" applyBorder="1"/>
    <xf numFmtId="176" fontId="11" fillId="3" borderId="9" xfId="1" applyNumberFormat="1" applyFont="1" applyFill="1" applyBorder="1"/>
    <xf numFmtId="0" fontId="11" fillId="3" borderId="10" xfId="0" applyFont="1" applyFill="1" applyBorder="1"/>
    <xf numFmtId="176" fontId="11" fillId="3" borderId="10" xfId="1" applyNumberFormat="1" applyFont="1" applyFill="1" applyBorder="1"/>
    <xf numFmtId="176" fontId="11" fillId="0" borderId="11" xfId="1" applyNumberFormat="1" applyFont="1" applyBorder="1"/>
    <xf numFmtId="0" fontId="12" fillId="0" borderId="0" xfId="0" applyFont="1" applyAlignment="1">
      <alignment horizont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wrapText="1"/>
    </xf>
    <xf numFmtId="0" fontId="11" fillId="3" borderId="16" xfId="0" applyFont="1" applyFill="1" applyBorder="1"/>
    <xf numFmtId="0" fontId="11" fillId="3" borderId="17" xfId="0" applyFont="1" applyFill="1" applyBorder="1"/>
    <xf numFmtId="0" fontId="11" fillId="3" borderId="18" xfId="0" applyFont="1" applyFill="1" applyBorder="1"/>
    <xf numFmtId="176" fontId="11" fillId="3" borderId="17" xfId="1" applyNumberFormat="1" applyFont="1" applyFill="1" applyBorder="1"/>
    <xf numFmtId="0" fontId="11" fillId="3" borderId="19" xfId="0" applyFont="1" applyFill="1" applyBorder="1" applyAlignment="1">
      <alignment horizontal="center"/>
    </xf>
    <xf numFmtId="0" fontId="11" fillId="3" borderId="20" xfId="0" applyFont="1" applyFill="1" applyBorder="1"/>
    <xf numFmtId="0" fontId="11" fillId="3" borderId="21" xfId="0" applyFont="1" applyFill="1" applyBorder="1"/>
    <xf numFmtId="0" fontId="11" fillId="3" borderId="19" xfId="0" applyFont="1" applyFill="1" applyBorder="1"/>
    <xf numFmtId="0" fontId="11" fillId="3" borderId="22" xfId="0" applyFont="1" applyFill="1" applyBorder="1"/>
    <xf numFmtId="0" fontId="11" fillId="3" borderId="23" xfId="0" applyFont="1" applyFill="1" applyBorder="1"/>
    <xf numFmtId="0" fontId="11" fillId="3" borderId="24" xfId="0" applyFont="1" applyFill="1" applyBorder="1"/>
    <xf numFmtId="0" fontId="11" fillId="0" borderId="25" xfId="0" applyFont="1" applyBorder="1" applyAlignment="1">
      <alignment horizontal="center" vertical="center"/>
    </xf>
    <xf numFmtId="0" fontId="11" fillId="0" borderId="26" xfId="0" applyFont="1" applyBorder="1" applyAlignment="1">
      <alignment horizontal="center" vertical="center" wrapText="1"/>
    </xf>
    <xf numFmtId="0" fontId="11" fillId="0" borderId="26" xfId="0" applyFont="1" applyBorder="1" applyAlignment="1">
      <alignment horizontal="center" vertical="center"/>
    </xf>
    <xf numFmtId="0" fontId="11" fillId="0" borderId="26" xfId="0" quotePrefix="1" applyFont="1" applyBorder="1" applyAlignment="1">
      <alignment horizontal="center" vertical="center"/>
    </xf>
    <xf numFmtId="0" fontId="11" fillId="0" borderId="27" xfId="0" applyFont="1" applyBorder="1"/>
    <xf numFmtId="176" fontId="11" fillId="0" borderId="0" xfId="1" applyNumberFormat="1" applyFont="1" applyBorder="1" applyAlignment="1">
      <alignment vertical="center"/>
    </xf>
    <xf numFmtId="0" fontId="11" fillId="3" borderId="17" xfId="0" applyFont="1" applyFill="1" applyBorder="1" applyAlignment="1">
      <alignment horizontal="center"/>
    </xf>
    <xf numFmtId="0" fontId="11" fillId="0" borderId="28" xfId="0" applyFont="1" applyBorder="1" applyAlignment="1">
      <alignment horizontal="center" vertical="center"/>
    </xf>
    <xf numFmtId="177" fontId="11" fillId="3" borderId="17" xfId="0" applyNumberFormat="1" applyFont="1" applyFill="1" applyBorder="1"/>
    <xf numFmtId="0" fontId="11" fillId="3" borderId="29" xfId="0" applyFont="1" applyFill="1" applyBorder="1"/>
    <xf numFmtId="0" fontId="11" fillId="0" borderId="11" xfId="0" applyFont="1" applyBorder="1" applyAlignment="1">
      <alignment horizontal="centerContinuous"/>
    </xf>
    <xf numFmtId="177" fontId="11" fillId="0" borderId="11" xfId="0" applyNumberFormat="1" applyFont="1" applyBorder="1"/>
    <xf numFmtId="0" fontId="11" fillId="0" borderId="1" xfId="0" applyFont="1" applyBorder="1" applyAlignment="1">
      <alignment horizontal="centerContinuous"/>
    </xf>
    <xf numFmtId="177" fontId="11" fillId="0" borderId="30" xfId="0" applyNumberFormat="1" applyFont="1" applyBorder="1"/>
    <xf numFmtId="0" fontId="11" fillId="0" borderId="0" xfId="0" applyFont="1" applyAlignment="1">
      <alignment horizontal="left" vertical="center"/>
    </xf>
    <xf numFmtId="0" fontId="11" fillId="3" borderId="31" xfId="0" applyFont="1" applyFill="1" applyBorder="1"/>
    <xf numFmtId="0" fontId="11" fillId="0" borderId="13" xfId="0" applyFont="1" applyBorder="1" applyAlignment="1">
      <alignment horizontal="center" vertical="center" wrapText="1"/>
    </xf>
    <xf numFmtId="0" fontId="11" fillId="0" borderId="32" xfId="0" applyFont="1" applyBorder="1" applyAlignment="1">
      <alignment horizontal="center" vertical="center" wrapText="1"/>
    </xf>
    <xf numFmtId="0" fontId="15" fillId="0" borderId="13" xfId="0" applyFont="1" applyBorder="1" applyAlignment="1">
      <alignment horizontal="center" vertical="center" wrapText="1"/>
    </xf>
    <xf numFmtId="0" fontId="11" fillId="0" borderId="13" xfId="0" quotePrefix="1" applyFont="1" applyBorder="1" applyAlignment="1">
      <alignment horizontal="center" vertical="center"/>
    </xf>
    <xf numFmtId="0" fontId="16" fillId="0" borderId="13"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xf>
    <xf numFmtId="0" fontId="11" fillId="0" borderId="29" xfId="0" applyFont="1" applyBorder="1" applyAlignment="1">
      <alignment horizontal="center" vertical="center"/>
    </xf>
    <xf numFmtId="0" fontId="11" fillId="0" borderId="29" xfId="0" quotePrefix="1" applyFont="1" applyBorder="1" applyAlignment="1">
      <alignment horizontal="center" vertical="center"/>
    </xf>
    <xf numFmtId="0" fontId="11" fillId="0" borderId="23" xfId="0" quotePrefix="1" applyFont="1" applyBorder="1" applyAlignment="1">
      <alignment horizontal="center" vertical="center"/>
    </xf>
    <xf numFmtId="0" fontId="11" fillId="3" borderId="35" xfId="0" applyFont="1" applyFill="1" applyBorder="1"/>
    <xf numFmtId="49" fontId="11" fillId="3" borderId="16" xfId="0" quotePrefix="1" applyNumberFormat="1" applyFont="1" applyFill="1" applyBorder="1" applyAlignment="1">
      <alignment horizontal="left"/>
    </xf>
    <xf numFmtId="177" fontId="11" fillId="3" borderId="35" xfId="0" applyNumberFormat="1" applyFont="1" applyFill="1" applyBorder="1"/>
    <xf numFmtId="0" fontId="16" fillId="3" borderId="17" xfId="0" applyFont="1" applyFill="1" applyBorder="1" applyAlignment="1">
      <alignment horizontal="center"/>
    </xf>
    <xf numFmtId="0" fontId="11" fillId="3" borderId="36" xfId="0" applyFont="1" applyFill="1" applyBorder="1"/>
    <xf numFmtId="0" fontId="11" fillId="3" borderId="20" xfId="0" quotePrefix="1" applyFont="1" applyFill="1" applyBorder="1" applyAlignment="1">
      <alignment horizontal="left"/>
    </xf>
    <xf numFmtId="0" fontId="11" fillId="3" borderId="33" xfId="0" applyFont="1" applyFill="1" applyBorder="1"/>
    <xf numFmtId="0" fontId="11" fillId="3" borderId="34" xfId="0" applyFont="1" applyFill="1" applyBorder="1"/>
    <xf numFmtId="176" fontId="11" fillId="3" borderId="29" xfId="1" applyNumberFormat="1" applyFont="1" applyFill="1" applyBorder="1"/>
    <xf numFmtId="0" fontId="11" fillId="3" borderId="37" xfId="0" quotePrefix="1" applyFont="1" applyFill="1" applyBorder="1" applyAlignment="1">
      <alignment horizontal="left"/>
    </xf>
    <xf numFmtId="0" fontId="11" fillId="3" borderId="38" xfId="0" applyFont="1" applyFill="1" applyBorder="1"/>
    <xf numFmtId="0" fontId="11" fillId="3" borderId="39" xfId="0" applyFont="1" applyFill="1" applyBorder="1"/>
    <xf numFmtId="0" fontId="11" fillId="0" borderId="40" xfId="0" applyFont="1" applyBorder="1" applyAlignment="1">
      <alignment horizontal="centerContinuous"/>
    </xf>
    <xf numFmtId="177" fontId="11" fillId="0" borderId="41" xfId="0" applyNumberFormat="1" applyFont="1" applyBorder="1"/>
    <xf numFmtId="177" fontId="26" fillId="0" borderId="11" xfId="0" applyNumberFormat="1" applyFont="1" applyBorder="1"/>
    <xf numFmtId="177" fontId="11" fillId="0" borderId="28" xfId="0" applyNumberFormat="1" applyFont="1" applyBorder="1"/>
    <xf numFmtId="177" fontId="11" fillId="0" borderId="42" xfId="0" applyNumberFormat="1" applyFont="1" applyBorder="1"/>
    <xf numFmtId="177" fontId="11" fillId="0" borderId="43" xfId="0" applyNumberFormat="1" applyFont="1" applyBorder="1"/>
    <xf numFmtId="176" fontId="11" fillId="0" borderId="28" xfId="1" applyNumberFormat="1" applyFont="1" applyBorder="1"/>
    <xf numFmtId="0" fontId="11" fillId="0" borderId="44" xfId="0" applyFont="1" applyBorder="1"/>
    <xf numFmtId="0" fontId="11" fillId="0" borderId="45" xfId="0" applyFont="1" applyBorder="1" applyAlignment="1">
      <alignment vertical="center"/>
    </xf>
    <xf numFmtId="177" fontId="11" fillId="0" borderId="45" xfId="0" applyNumberFormat="1" applyFont="1" applyBorder="1" applyAlignment="1">
      <alignment vertical="center"/>
    </xf>
    <xf numFmtId="176" fontId="11" fillId="0" borderId="45" xfId="1" applyNumberFormat="1" applyFont="1" applyBorder="1" applyAlignment="1">
      <alignment vertical="center"/>
    </xf>
    <xf numFmtId="0" fontId="11" fillId="0" borderId="0" xfId="0" quotePrefix="1" applyFont="1" applyAlignment="1">
      <alignment horizontal="left"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1" fillId="0" borderId="46" xfId="0" applyFont="1" applyBorder="1" applyAlignment="1">
      <alignment horizontal="center" vertical="center" wrapText="1"/>
    </xf>
    <xf numFmtId="0" fontId="16" fillId="0" borderId="12" xfId="0" quotePrefix="1" applyFont="1" applyBorder="1" applyAlignment="1">
      <alignment horizontal="center" vertical="center"/>
    </xf>
    <xf numFmtId="0" fontId="16" fillId="0" borderId="13" xfId="0" quotePrefix="1" applyFont="1" applyBorder="1" applyAlignment="1">
      <alignment horizontal="center" vertical="center"/>
    </xf>
    <xf numFmtId="0" fontId="16" fillId="0" borderId="13" xfId="0" applyFont="1" applyBorder="1" applyAlignment="1">
      <alignment horizontal="center" vertical="center"/>
    </xf>
    <xf numFmtId="0" fontId="34" fillId="0" borderId="13" xfId="0" applyFont="1" applyBorder="1" applyAlignment="1">
      <alignment horizontal="center" vertical="center" wrapText="1"/>
    </xf>
    <xf numFmtId="0" fontId="16" fillId="0" borderId="15" xfId="0" applyFont="1" applyBorder="1" applyAlignment="1">
      <alignment horizontal="center" vertical="center"/>
    </xf>
    <xf numFmtId="176" fontId="16" fillId="0" borderId="0" xfId="1" applyNumberFormat="1" applyFont="1" applyBorder="1" applyAlignment="1">
      <alignment vertical="center"/>
    </xf>
    <xf numFmtId="0" fontId="16" fillId="0" borderId="0" xfId="0" applyFont="1" applyAlignment="1">
      <alignment vertical="center"/>
    </xf>
    <xf numFmtId="0" fontId="11" fillId="0" borderId="28" xfId="0" applyFont="1" applyBorder="1" applyAlignment="1">
      <alignment horizontal="center" vertical="center" wrapText="1"/>
    </xf>
    <xf numFmtId="177" fontId="11" fillId="0" borderId="47" xfId="0" applyNumberFormat="1" applyFont="1" applyBorder="1" applyAlignment="1">
      <alignment horizontal="center" vertical="center"/>
    </xf>
    <xf numFmtId="177" fontId="11" fillId="0" borderId="47" xfId="0" applyNumberFormat="1" applyFont="1" applyBorder="1" applyAlignment="1">
      <alignment horizontal="center" vertical="center" wrapText="1"/>
    </xf>
    <xf numFmtId="0" fontId="11" fillId="0" borderId="48" xfId="0" applyFont="1" applyBorder="1" applyAlignment="1">
      <alignment horizontal="centerContinuous"/>
    </xf>
    <xf numFmtId="177" fontId="11" fillId="0" borderId="1" xfId="0" applyNumberFormat="1" applyFont="1" applyBorder="1"/>
    <xf numFmtId="177" fontId="11" fillId="0" borderId="49" xfId="0" applyNumberFormat="1" applyFont="1" applyBorder="1"/>
    <xf numFmtId="177" fontId="11" fillId="0" borderId="50" xfId="0" applyNumberFormat="1" applyFont="1" applyBorder="1"/>
    <xf numFmtId="0" fontId="11" fillId="3" borderId="0" xfId="0" applyFont="1" applyFill="1" applyAlignment="1">
      <alignment vertical="center"/>
    </xf>
    <xf numFmtId="0" fontId="11" fillId="0" borderId="1" xfId="0" applyFont="1" applyBorder="1" applyAlignment="1">
      <alignment vertical="center"/>
    </xf>
    <xf numFmtId="0" fontId="11" fillId="4" borderId="0" xfId="0" applyFont="1" applyFill="1" applyAlignment="1">
      <alignment vertical="center"/>
    </xf>
    <xf numFmtId="0" fontId="11" fillId="5" borderId="0" xfId="0" applyFont="1" applyFill="1" applyAlignment="1">
      <alignment vertical="center"/>
    </xf>
    <xf numFmtId="0" fontId="11" fillId="6" borderId="0" xfId="0" applyFont="1" applyFill="1" applyAlignment="1">
      <alignment vertical="center"/>
    </xf>
    <xf numFmtId="0" fontId="11" fillId="0" borderId="47"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178" fontId="11" fillId="5" borderId="1" xfId="0" applyNumberFormat="1" applyFont="1" applyFill="1" applyBorder="1" applyAlignment="1" applyProtection="1">
      <alignment vertical="center"/>
      <protection locked="0"/>
    </xf>
    <xf numFmtId="178" fontId="11" fillId="0" borderId="1" xfId="0" applyNumberFormat="1" applyFont="1" applyBorder="1" applyAlignment="1">
      <alignment vertical="center"/>
    </xf>
    <xf numFmtId="178" fontId="11" fillId="6" borderId="49" xfId="0" applyNumberFormat="1" applyFont="1" applyFill="1" applyBorder="1" applyAlignment="1">
      <alignment vertical="center"/>
    </xf>
    <xf numFmtId="178" fontId="11" fillId="0" borderId="53" xfId="0" applyNumberFormat="1" applyFont="1" applyBorder="1" applyAlignment="1">
      <alignment vertical="center"/>
    </xf>
    <xf numFmtId="178" fontId="11" fillId="6" borderId="54" xfId="0" applyNumberFormat="1" applyFont="1" applyFill="1" applyBorder="1" applyAlignment="1">
      <alignment vertical="center"/>
    </xf>
    <xf numFmtId="178" fontId="11" fillId="0" borderId="50" xfId="1" applyNumberFormat="1" applyFont="1" applyBorder="1" applyAlignment="1" applyProtection="1">
      <alignment vertical="center"/>
    </xf>
    <xf numFmtId="0" fontId="11" fillId="0" borderId="55" xfId="0" applyFont="1" applyBorder="1" applyAlignment="1">
      <alignment vertical="center"/>
    </xf>
    <xf numFmtId="0" fontId="11" fillId="0" borderId="56" xfId="0" applyFont="1" applyBorder="1" applyAlignment="1">
      <alignment vertical="center"/>
    </xf>
    <xf numFmtId="178" fontId="11" fillId="0" borderId="56" xfId="0" applyNumberFormat="1" applyFont="1" applyBorder="1" applyAlignment="1">
      <alignment vertical="center"/>
    </xf>
    <xf numFmtId="178" fontId="11" fillId="6" borderId="57" xfId="0" applyNumberFormat="1" applyFont="1" applyFill="1" applyBorder="1" applyAlignment="1">
      <alignment vertical="center"/>
    </xf>
    <xf numFmtId="178" fontId="11" fillId="0" borderId="55" xfId="1" applyNumberFormat="1" applyFont="1" applyBorder="1" applyAlignment="1" applyProtection="1">
      <alignment vertical="center"/>
    </xf>
    <xf numFmtId="178" fontId="11" fillId="0" borderId="58" xfId="0" applyNumberFormat="1" applyFont="1" applyBorder="1" applyAlignment="1">
      <alignment vertical="center"/>
    </xf>
    <xf numFmtId="178" fontId="11" fillId="6" borderId="59" xfId="0" applyNumberFormat="1" applyFont="1" applyFill="1" applyBorder="1" applyAlignment="1">
      <alignment vertical="center"/>
    </xf>
    <xf numFmtId="178" fontId="11" fillId="0" borderId="11" xfId="0" applyNumberFormat="1" applyFont="1" applyBorder="1" applyAlignment="1">
      <alignment vertical="center"/>
    </xf>
    <xf numFmtId="178" fontId="11" fillId="0" borderId="60" xfId="1" applyNumberFormat="1" applyFont="1" applyBorder="1" applyAlignment="1" applyProtection="1">
      <alignment vertical="center"/>
    </xf>
    <xf numFmtId="178" fontId="11" fillId="0" borderId="61" xfId="0" applyNumberFormat="1" applyFont="1" applyBorder="1" applyAlignment="1">
      <alignment vertical="center"/>
    </xf>
    <xf numFmtId="178" fontId="11" fillId="6" borderId="62" xfId="0" applyNumberFormat="1" applyFont="1" applyFill="1" applyBorder="1" applyAlignment="1">
      <alignment vertical="center"/>
    </xf>
    <xf numFmtId="178" fontId="11" fillId="0" borderId="63" xfId="1" applyNumberFormat="1" applyFont="1" applyBorder="1" applyAlignment="1" applyProtection="1">
      <alignment vertical="center"/>
    </xf>
    <xf numFmtId="178" fontId="11" fillId="0" borderId="29" xfId="0" applyNumberFormat="1" applyFont="1" applyBorder="1" applyAlignment="1">
      <alignment vertical="center"/>
    </xf>
    <xf numFmtId="178" fontId="11" fillId="6" borderId="33" xfId="0" applyNumberFormat="1" applyFont="1" applyFill="1" applyBorder="1" applyAlignment="1">
      <alignment vertical="center"/>
    </xf>
    <xf numFmtId="178" fontId="11" fillId="0" borderId="34" xfId="1" applyNumberFormat="1" applyFont="1" applyBorder="1" applyAlignment="1" applyProtection="1">
      <alignment vertical="center"/>
    </xf>
    <xf numFmtId="176" fontId="11" fillId="4" borderId="1" xfId="0" applyNumberFormat="1" applyFont="1" applyFill="1" applyBorder="1" applyAlignment="1">
      <alignment vertical="center"/>
    </xf>
    <xf numFmtId="178" fontId="11" fillId="0" borderId="64" xfId="0" applyNumberFormat="1" applyFont="1" applyBorder="1" applyAlignment="1">
      <alignment vertical="center"/>
    </xf>
    <xf numFmtId="178" fontId="11" fillId="6" borderId="65" xfId="0" applyNumberFormat="1" applyFont="1" applyFill="1" applyBorder="1" applyAlignment="1">
      <alignment vertical="center"/>
    </xf>
    <xf numFmtId="178" fontId="11" fillId="3" borderId="1" xfId="1" applyNumberFormat="1" applyFont="1" applyFill="1" applyBorder="1" applyAlignment="1" applyProtection="1">
      <alignment vertical="center"/>
      <protection locked="0"/>
    </xf>
    <xf numFmtId="178" fontId="11" fillId="2" borderId="49" xfId="1" applyNumberFormat="1" applyFont="1" applyFill="1" applyBorder="1" applyAlignment="1" applyProtection="1">
      <alignment vertical="center"/>
    </xf>
    <xf numFmtId="178" fontId="11" fillId="4" borderId="50" xfId="0" applyNumberFormat="1" applyFont="1" applyFill="1" applyBorder="1" applyAlignment="1">
      <alignment vertical="center"/>
    </xf>
    <xf numFmtId="178" fontId="11" fillId="0" borderId="50" xfId="0" applyNumberFormat="1" applyFont="1" applyBorder="1" applyAlignment="1">
      <alignment vertical="center"/>
    </xf>
    <xf numFmtId="178" fontId="11" fillId="3" borderId="50" xfId="1" applyNumberFormat="1" applyFont="1" applyFill="1" applyBorder="1" applyAlignment="1" applyProtection="1">
      <alignment vertical="center"/>
      <protection locked="0"/>
    </xf>
    <xf numFmtId="178" fontId="11" fillId="4" borderId="49" xfId="1" applyNumberFormat="1" applyFont="1" applyFill="1" applyBorder="1" applyAlignment="1" applyProtection="1">
      <alignment vertical="center"/>
    </xf>
    <xf numFmtId="178" fontId="11" fillId="5" borderId="2" xfId="1" applyNumberFormat="1" applyFont="1" applyFill="1" applyBorder="1" applyAlignment="1" applyProtection="1">
      <alignment vertical="center"/>
    </xf>
    <xf numFmtId="178" fontId="11" fillId="5" borderId="1" xfId="1" applyNumberFormat="1" applyFont="1" applyFill="1" applyBorder="1" applyAlignment="1" applyProtection="1">
      <alignment vertical="center"/>
      <protection locked="0"/>
    </xf>
    <xf numFmtId="178" fontId="11" fillId="4" borderId="11" xfId="1" applyNumberFormat="1" applyFont="1" applyFill="1" applyBorder="1" applyAlignment="1" applyProtection="1">
      <alignment vertical="center"/>
    </xf>
    <xf numFmtId="178" fontId="11" fillId="5" borderId="11" xfId="1" applyNumberFormat="1" applyFont="1" applyFill="1" applyBorder="1" applyAlignment="1" applyProtection="1">
      <alignment vertical="center"/>
      <protection locked="0"/>
    </xf>
    <xf numFmtId="178" fontId="11" fillId="0" borderId="66" xfId="1" applyNumberFormat="1" applyFont="1" applyBorder="1" applyAlignment="1" applyProtection="1">
      <alignment vertical="center"/>
    </xf>
    <xf numFmtId="178" fontId="11" fillId="5" borderId="67" xfId="1" applyNumberFormat="1" applyFont="1" applyFill="1" applyBorder="1" applyAlignment="1" applyProtection="1">
      <alignment vertical="center"/>
    </xf>
    <xf numFmtId="178" fontId="11" fillId="3" borderId="53" xfId="1" applyNumberFormat="1" applyFont="1" applyFill="1" applyBorder="1" applyAlignment="1" applyProtection="1">
      <alignment vertical="center"/>
      <protection locked="0"/>
    </xf>
    <xf numFmtId="178" fontId="11" fillId="2" borderId="54" xfId="1" applyNumberFormat="1" applyFont="1" applyFill="1" applyBorder="1" applyAlignment="1" applyProtection="1">
      <alignment vertical="center"/>
    </xf>
    <xf numFmtId="178" fontId="11" fillId="4" borderId="68" xfId="0" applyNumberFormat="1" applyFont="1" applyFill="1" applyBorder="1" applyAlignment="1">
      <alignment vertical="center"/>
    </xf>
    <xf numFmtId="178" fontId="11" fillId="5" borderId="53" xfId="1" applyNumberFormat="1" applyFont="1" applyFill="1" applyBorder="1" applyAlignment="1" applyProtection="1">
      <alignment vertical="center"/>
      <protection locked="0"/>
    </xf>
    <xf numFmtId="178" fontId="11" fillId="0" borderId="68" xfId="0" applyNumberFormat="1" applyFont="1" applyBorder="1" applyAlignment="1">
      <alignment vertical="center"/>
    </xf>
    <xf numFmtId="178" fontId="11" fillId="3" borderId="68" xfId="1" applyNumberFormat="1" applyFont="1" applyFill="1" applyBorder="1" applyAlignment="1" applyProtection="1">
      <alignment vertical="center"/>
      <protection locked="0"/>
    </xf>
    <xf numFmtId="178" fontId="11" fillId="4" borderId="54" xfId="1" applyNumberFormat="1" applyFont="1" applyFill="1" applyBorder="1" applyAlignment="1" applyProtection="1">
      <alignment vertical="center"/>
    </xf>
    <xf numFmtId="178" fontId="11" fillId="0" borderId="68" xfId="1" applyNumberFormat="1" applyFont="1" applyBorder="1" applyAlignment="1" applyProtection="1">
      <alignment vertical="center"/>
    </xf>
    <xf numFmtId="178" fontId="11" fillId="5" borderId="69" xfId="1" applyNumberFormat="1" applyFont="1" applyFill="1" applyBorder="1" applyAlignment="1" applyProtection="1">
      <alignment vertical="center"/>
    </xf>
    <xf numFmtId="178" fontId="11" fillId="3" borderId="58" xfId="1" applyNumberFormat="1" applyFont="1" applyFill="1" applyBorder="1" applyAlignment="1" applyProtection="1">
      <alignment vertical="center"/>
      <protection locked="0"/>
    </xf>
    <xf numFmtId="178" fontId="11" fillId="2" borderId="59" xfId="1" applyNumberFormat="1" applyFont="1" applyFill="1" applyBorder="1" applyAlignment="1" applyProtection="1">
      <alignment vertical="center"/>
    </xf>
    <xf numFmtId="178" fontId="11" fillId="4" borderId="60" xfId="0" applyNumberFormat="1" applyFont="1" applyFill="1" applyBorder="1" applyAlignment="1">
      <alignment vertical="center"/>
    </xf>
    <xf numFmtId="178" fontId="11" fillId="5" borderId="58" xfId="1" applyNumberFormat="1" applyFont="1" applyFill="1" applyBorder="1" applyAlignment="1" applyProtection="1">
      <alignment vertical="center"/>
      <protection locked="0"/>
    </xf>
    <xf numFmtId="178" fontId="11" fillId="0" borderId="60" xfId="0" applyNumberFormat="1" applyFont="1" applyBorder="1" applyAlignment="1">
      <alignment vertical="center"/>
    </xf>
    <xf numFmtId="178" fontId="11" fillId="3" borderId="60" xfId="1" applyNumberFormat="1" applyFont="1" applyFill="1" applyBorder="1" applyAlignment="1" applyProtection="1">
      <alignment vertical="center"/>
      <protection locked="0"/>
    </xf>
    <xf numFmtId="178" fontId="11" fillId="4" borderId="59" xfId="1" applyNumberFormat="1" applyFont="1" applyFill="1" applyBorder="1" applyAlignment="1" applyProtection="1">
      <alignment vertical="center"/>
    </xf>
    <xf numFmtId="178" fontId="11" fillId="0" borderId="58" xfId="1" applyNumberFormat="1" applyFont="1" applyBorder="1" applyAlignment="1" applyProtection="1">
      <alignment vertical="center"/>
    </xf>
    <xf numFmtId="178" fontId="11" fillId="5" borderId="70" xfId="1" applyNumberFormat="1" applyFont="1" applyFill="1" applyBorder="1" applyAlignment="1" applyProtection="1">
      <alignment vertical="center"/>
    </xf>
    <xf numFmtId="178" fontId="11" fillId="3" borderId="56" xfId="1" applyNumberFormat="1" applyFont="1" applyFill="1" applyBorder="1" applyAlignment="1" applyProtection="1">
      <alignment vertical="center"/>
      <protection locked="0"/>
    </xf>
    <xf numFmtId="178" fontId="11" fillId="2" borderId="57" xfId="1" applyNumberFormat="1" applyFont="1" applyFill="1" applyBorder="1" applyAlignment="1" applyProtection="1">
      <alignment vertical="center"/>
    </xf>
    <xf numFmtId="178" fontId="11" fillId="4" borderId="55" xfId="0" applyNumberFormat="1" applyFont="1" applyFill="1" applyBorder="1" applyAlignment="1">
      <alignment vertical="center"/>
    </xf>
    <xf numFmtId="178" fontId="11" fillId="5" borderId="56" xfId="1" applyNumberFormat="1" applyFont="1" applyFill="1" applyBorder="1" applyAlignment="1" applyProtection="1">
      <alignment vertical="center"/>
      <protection locked="0"/>
    </xf>
    <xf numFmtId="178" fontId="11" fillId="0" borderId="55" xfId="0" applyNumberFormat="1" applyFont="1" applyBorder="1" applyAlignment="1">
      <alignment vertical="center"/>
    </xf>
    <xf numFmtId="178" fontId="11" fillId="3" borderId="55" xfId="1" applyNumberFormat="1" applyFont="1" applyFill="1" applyBorder="1" applyAlignment="1" applyProtection="1">
      <alignment vertical="center"/>
      <protection locked="0"/>
    </xf>
    <xf numFmtId="178" fontId="11" fillId="4" borderId="57" xfId="1" applyNumberFormat="1" applyFont="1" applyFill="1" applyBorder="1" applyAlignment="1" applyProtection="1">
      <alignment vertical="center"/>
    </xf>
    <xf numFmtId="178" fontId="11" fillId="5" borderId="71" xfId="1" applyNumberFormat="1" applyFont="1" applyFill="1" applyBorder="1" applyAlignment="1" applyProtection="1">
      <alignment vertical="center"/>
    </xf>
    <xf numFmtId="178" fontId="11" fillId="2" borderId="33" xfId="1" applyNumberFormat="1" applyFont="1" applyFill="1" applyBorder="1" applyAlignment="1" applyProtection="1">
      <alignment vertical="center"/>
    </xf>
    <xf numFmtId="178" fontId="11" fillId="4" borderId="66" xfId="0" applyNumberFormat="1" applyFont="1" applyFill="1" applyBorder="1" applyAlignment="1">
      <alignment vertical="center"/>
    </xf>
    <xf numFmtId="178" fontId="11" fillId="5" borderId="64" xfId="1" applyNumberFormat="1" applyFont="1" applyFill="1" applyBorder="1" applyAlignment="1" applyProtection="1">
      <alignment vertical="center"/>
      <protection locked="0"/>
    </xf>
    <xf numFmtId="178" fontId="11" fillId="0" borderId="66" xfId="0" applyNumberFormat="1" applyFont="1" applyBorder="1" applyAlignment="1">
      <alignment vertical="center"/>
    </xf>
    <xf numFmtId="178" fontId="11" fillId="4" borderId="65" xfId="1" applyNumberFormat="1" applyFont="1" applyFill="1" applyBorder="1" applyAlignment="1" applyProtection="1">
      <alignment vertical="center"/>
    </xf>
    <xf numFmtId="178" fontId="11" fillId="2" borderId="62" xfId="1" applyNumberFormat="1" applyFont="1" applyFill="1" applyBorder="1" applyAlignment="1" applyProtection="1">
      <alignment vertical="center"/>
    </xf>
    <xf numFmtId="178" fontId="11" fillId="4" borderId="63" xfId="0" applyNumberFormat="1" applyFont="1" applyFill="1" applyBorder="1" applyAlignment="1">
      <alignment vertical="center"/>
    </xf>
    <xf numFmtId="178" fontId="11" fillId="5" borderId="61" xfId="1" applyNumberFormat="1" applyFont="1" applyFill="1" applyBorder="1" applyAlignment="1" applyProtection="1">
      <alignment vertical="center"/>
      <protection locked="0"/>
    </xf>
    <xf numFmtId="178" fontId="11" fillId="0" borderId="63" xfId="0" applyNumberFormat="1" applyFont="1" applyBorder="1" applyAlignment="1">
      <alignment vertical="center"/>
    </xf>
    <xf numFmtId="178" fontId="11" fillId="4" borderId="62" xfId="1" applyNumberFormat="1" applyFont="1" applyFill="1" applyBorder="1" applyAlignment="1" applyProtection="1">
      <alignment vertical="center"/>
    </xf>
    <xf numFmtId="178" fontId="11" fillId="5" borderId="72" xfId="1" applyNumberFormat="1" applyFont="1" applyFill="1" applyBorder="1" applyAlignment="1" applyProtection="1">
      <alignment vertical="center"/>
    </xf>
    <xf numFmtId="178" fontId="11" fillId="4" borderId="58" xfId="0" applyNumberFormat="1" applyFont="1" applyFill="1" applyBorder="1" applyAlignment="1">
      <alignment vertical="center"/>
    </xf>
    <xf numFmtId="178" fontId="11" fillId="4" borderId="1" xfId="0" applyNumberFormat="1" applyFont="1" applyFill="1" applyBorder="1" applyAlignment="1">
      <alignment vertical="center"/>
    </xf>
    <xf numFmtId="178" fontId="11" fillId="0" borderId="1" xfId="1" applyNumberFormat="1" applyFont="1" applyBorder="1" applyAlignment="1" applyProtection="1">
      <alignment vertical="center"/>
    </xf>
    <xf numFmtId="178" fontId="11" fillId="2" borderId="11" xfId="1" applyNumberFormat="1" applyFont="1" applyFill="1" applyBorder="1" applyAlignment="1" applyProtection="1">
      <alignment vertical="center"/>
    </xf>
    <xf numFmtId="178" fontId="11" fillId="5" borderId="27" xfId="1" applyNumberFormat="1" applyFont="1" applyFill="1" applyBorder="1" applyAlignment="1" applyProtection="1">
      <alignment vertical="center"/>
    </xf>
    <xf numFmtId="178" fontId="11" fillId="3" borderId="29" xfId="1" applyNumberFormat="1" applyFont="1" applyFill="1" applyBorder="1" applyAlignment="1" applyProtection="1">
      <alignment vertical="center"/>
      <protection locked="0"/>
    </xf>
    <xf numFmtId="178" fontId="11" fillId="4" borderId="34" xfId="0" applyNumberFormat="1" applyFont="1" applyFill="1" applyBorder="1" applyAlignment="1">
      <alignment vertical="center"/>
    </xf>
    <xf numFmtId="178" fontId="11" fillId="5" borderId="29" xfId="1" applyNumberFormat="1" applyFont="1" applyFill="1" applyBorder="1" applyAlignment="1" applyProtection="1">
      <alignment vertical="center"/>
      <protection locked="0"/>
    </xf>
    <xf numFmtId="178" fontId="11" fillId="2" borderId="29" xfId="1" applyNumberFormat="1" applyFont="1" applyFill="1" applyBorder="1" applyAlignment="1" applyProtection="1">
      <alignment vertical="center"/>
    </xf>
    <xf numFmtId="178" fontId="11" fillId="3" borderId="34" xfId="1" applyNumberFormat="1" applyFont="1" applyFill="1" applyBorder="1" applyAlignment="1" applyProtection="1">
      <alignment vertical="center"/>
      <protection locked="0"/>
    </xf>
    <xf numFmtId="178" fontId="11" fillId="4" borderId="33" xfId="1" applyNumberFormat="1" applyFont="1" applyFill="1" applyBorder="1" applyAlignment="1" applyProtection="1">
      <alignment vertical="center"/>
    </xf>
    <xf numFmtId="178" fontId="11" fillId="5" borderId="23" xfId="1" applyNumberFormat="1" applyFont="1" applyFill="1" applyBorder="1" applyAlignment="1" applyProtection="1">
      <alignment vertical="center"/>
    </xf>
    <xf numFmtId="178" fontId="11" fillId="2" borderId="1" xfId="1" applyNumberFormat="1" applyFont="1" applyFill="1" applyBorder="1" applyAlignment="1" applyProtection="1">
      <alignment vertical="center"/>
    </xf>
    <xf numFmtId="178" fontId="11" fillId="0" borderId="1" xfId="1" applyNumberFormat="1" applyFont="1" applyFill="1" applyBorder="1" applyAlignment="1" applyProtection="1">
      <alignment vertical="center"/>
    </xf>
    <xf numFmtId="178" fontId="11" fillId="0" borderId="11" xfId="1" applyNumberFormat="1" applyFont="1" applyFill="1" applyBorder="1" applyAlignment="1" applyProtection="1">
      <alignment vertical="center"/>
    </xf>
    <xf numFmtId="178" fontId="11" fillId="0" borderId="11" xfId="1" applyNumberFormat="1" applyFont="1" applyBorder="1" applyAlignment="1" applyProtection="1">
      <alignment vertical="center"/>
    </xf>
    <xf numFmtId="178" fontId="11" fillId="0" borderId="61" xfId="1" applyNumberFormat="1" applyFont="1" applyFill="1" applyBorder="1" applyAlignment="1" applyProtection="1">
      <alignment vertical="center"/>
    </xf>
    <xf numFmtId="178" fontId="11" fillId="4" borderId="68" xfId="1" applyNumberFormat="1" applyFont="1" applyFill="1" applyBorder="1" applyAlignment="1" applyProtection="1">
      <alignment vertical="center"/>
    </xf>
    <xf numFmtId="178" fontId="11" fillId="9" borderId="68" xfId="1" applyNumberFormat="1" applyFont="1" applyFill="1" applyBorder="1" applyAlignment="1" applyProtection="1">
      <alignment vertical="center"/>
    </xf>
    <xf numFmtId="178" fontId="11" fillId="0" borderId="53" xfId="1" applyNumberFormat="1" applyFont="1" applyFill="1" applyBorder="1" applyAlignment="1" applyProtection="1">
      <alignment vertical="center"/>
    </xf>
    <xf numFmtId="0" fontId="12" fillId="2" borderId="0" xfId="0" applyFont="1" applyFill="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1" fillId="0" borderId="0" xfId="0" applyFont="1" applyAlignment="1">
      <alignment horizontal="right" vertical="center"/>
    </xf>
    <xf numFmtId="0" fontId="11" fillId="0" borderId="73" xfId="0" applyFont="1" applyBorder="1" applyAlignment="1">
      <alignment horizontal="center" vertical="center"/>
    </xf>
    <xf numFmtId="0" fontId="11" fillId="0" borderId="42" xfId="0" applyFont="1" applyBorder="1" applyAlignment="1">
      <alignment horizontal="center" vertical="center"/>
    </xf>
    <xf numFmtId="0" fontId="11" fillId="0" borderId="74" xfId="0" applyFont="1" applyBorder="1" applyAlignment="1">
      <alignment horizontal="center" vertical="center"/>
    </xf>
    <xf numFmtId="0" fontId="12" fillId="2" borderId="47" xfId="0" applyFont="1" applyFill="1" applyBorder="1" applyAlignment="1">
      <alignment horizontal="center" vertical="center"/>
    </xf>
    <xf numFmtId="0" fontId="11" fillId="0" borderId="75" xfId="0" applyFont="1" applyBorder="1" applyAlignment="1">
      <alignment horizontal="center" vertical="center"/>
    </xf>
    <xf numFmtId="0" fontId="11" fillId="0" borderId="76" xfId="0" applyFont="1" applyBorder="1" applyAlignment="1">
      <alignment horizontal="center" vertical="center"/>
    </xf>
    <xf numFmtId="0" fontId="11" fillId="0" borderId="77" xfId="0" applyFont="1" applyBorder="1" applyAlignment="1">
      <alignment vertical="center"/>
    </xf>
    <xf numFmtId="0" fontId="11" fillId="2" borderId="56" xfId="0" applyFont="1" applyFill="1" applyBorder="1" applyAlignment="1">
      <alignment vertical="center"/>
    </xf>
    <xf numFmtId="0" fontId="11" fillId="2" borderId="78" xfId="0" applyFont="1" applyFill="1" applyBorder="1" applyAlignment="1">
      <alignment vertical="center"/>
    </xf>
    <xf numFmtId="0" fontId="11" fillId="2" borderId="55" xfId="0" applyFont="1" applyFill="1" applyBorder="1" applyAlignment="1">
      <alignment vertical="center"/>
    </xf>
    <xf numFmtId="0" fontId="11" fillId="0" borderId="78" xfId="0" applyFont="1" applyBorder="1" applyAlignment="1">
      <alignment vertical="center"/>
    </xf>
    <xf numFmtId="0" fontId="11" fillId="0" borderId="71" xfId="0" applyFont="1" applyBorder="1" applyAlignment="1">
      <alignment vertical="center"/>
    </xf>
    <xf numFmtId="0" fontId="11" fillId="0" borderId="77" xfId="0" applyFont="1" applyBorder="1" applyAlignment="1">
      <alignment horizontal="left" vertical="center" indent="2"/>
    </xf>
    <xf numFmtId="0" fontId="11" fillId="0" borderId="48" xfId="0" applyFont="1" applyBorder="1" applyAlignment="1">
      <alignment horizontal="left" vertical="center" indent="2"/>
    </xf>
    <xf numFmtId="178" fontId="11" fillId="5" borderId="1" xfId="1" applyNumberFormat="1" applyFont="1" applyFill="1" applyBorder="1" applyAlignment="1" applyProtection="1">
      <alignment vertical="center"/>
    </xf>
    <xf numFmtId="0" fontId="11" fillId="0" borderId="40" xfId="0" applyFont="1" applyBorder="1" applyAlignment="1">
      <alignment horizontal="center" vertical="center"/>
    </xf>
    <xf numFmtId="178" fontId="11" fillId="5" borderId="11" xfId="1" applyNumberFormat="1" applyFont="1" applyFill="1" applyBorder="1" applyAlignment="1" applyProtection="1">
      <alignment vertical="center"/>
    </xf>
    <xf numFmtId="178" fontId="11" fillId="6" borderId="49" xfId="1" applyNumberFormat="1" applyFont="1" applyFill="1" applyBorder="1" applyAlignment="1" applyProtection="1">
      <alignment vertical="center"/>
    </xf>
    <xf numFmtId="178" fontId="11" fillId="2" borderId="30" xfId="1" applyNumberFormat="1" applyFont="1" applyFill="1" applyBorder="1" applyAlignment="1" applyProtection="1">
      <alignment vertical="center"/>
    </xf>
    <xf numFmtId="0" fontId="11" fillId="0" borderId="79" xfId="0" applyFont="1" applyBorder="1" applyAlignment="1">
      <alignment vertical="center"/>
    </xf>
    <xf numFmtId="178" fontId="11" fillId="5" borderId="53" xfId="1" applyNumberFormat="1" applyFont="1" applyFill="1" applyBorder="1" applyAlignment="1" applyProtection="1">
      <alignment vertical="center"/>
    </xf>
    <xf numFmtId="0" fontId="11" fillId="0" borderId="80" xfId="0" applyFont="1" applyBorder="1" applyAlignment="1">
      <alignment vertical="center"/>
    </xf>
    <xf numFmtId="0" fontId="11" fillId="0" borderId="77" xfId="0" applyFont="1" applyBorder="1" applyAlignment="1">
      <alignment horizontal="left" vertical="center" wrapText="1" indent="2"/>
    </xf>
    <xf numFmtId="0" fontId="11" fillId="0" borderId="81" xfId="0" applyFont="1" applyBorder="1" applyAlignment="1">
      <alignment horizontal="center" vertical="center"/>
    </xf>
    <xf numFmtId="178" fontId="11" fillId="0" borderId="64" xfId="1" applyNumberFormat="1" applyFont="1" applyFill="1" applyBorder="1" applyAlignment="1" applyProtection="1">
      <alignment vertical="center"/>
    </xf>
    <xf numFmtId="178" fontId="11" fillId="0" borderId="63" xfId="1" applyNumberFormat="1" applyFont="1" applyFill="1" applyBorder="1" applyAlignment="1" applyProtection="1">
      <alignment vertical="center"/>
    </xf>
    <xf numFmtId="0" fontId="48" fillId="0" borderId="80" xfId="0" applyFont="1" applyBorder="1" applyAlignment="1">
      <alignment vertical="center"/>
    </xf>
    <xf numFmtId="178" fontId="11" fillId="2" borderId="58" xfId="1" applyNumberFormat="1" applyFont="1" applyFill="1" applyBorder="1" applyAlignment="1" applyProtection="1">
      <alignment vertical="center"/>
    </xf>
    <xf numFmtId="0" fontId="48" fillId="0" borderId="48" xfId="0" applyFont="1" applyBorder="1" applyAlignment="1">
      <alignment horizontal="left" vertical="center" indent="2"/>
    </xf>
    <xf numFmtId="0" fontId="11" fillId="0" borderId="31" xfId="0" applyFont="1" applyBorder="1" applyAlignment="1">
      <alignment vertical="center"/>
    </xf>
    <xf numFmtId="178" fontId="11" fillId="2" borderId="70" xfId="1" applyNumberFormat="1" applyFont="1" applyFill="1" applyBorder="1" applyAlignment="1" applyProtection="1">
      <alignment vertical="center"/>
    </xf>
    <xf numFmtId="0" fontId="11" fillId="0" borderId="79" xfId="0" applyFont="1" applyBorder="1" applyAlignment="1">
      <alignment horizontal="center" vertical="center"/>
    </xf>
    <xf numFmtId="178" fontId="11" fillId="0" borderId="68" xfId="1" applyNumberFormat="1" applyFont="1" applyFill="1" applyBorder="1" applyAlignment="1" applyProtection="1">
      <alignment vertical="center"/>
    </xf>
    <xf numFmtId="178" fontId="11" fillId="6" borderId="54" xfId="1" applyNumberFormat="1" applyFont="1" applyFill="1" applyBorder="1" applyAlignment="1" applyProtection="1">
      <alignment vertical="center"/>
    </xf>
    <xf numFmtId="176" fontId="11" fillId="0" borderId="0" xfId="0" applyNumberFormat="1" applyFont="1" applyAlignment="1">
      <alignment vertical="center"/>
    </xf>
    <xf numFmtId="0" fontId="17" fillId="0" borderId="0" xfId="0" applyFont="1" applyAlignment="1">
      <alignment vertical="center"/>
    </xf>
    <xf numFmtId="0" fontId="17" fillId="0" borderId="0" xfId="0" applyFont="1" applyAlignment="1">
      <alignment horizontal="left" vertical="center"/>
    </xf>
    <xf numFmtId="0" fontId="18" fillId="0" borderId="82" xfId="0" applyFont="1" applyBorder="1" applyAlignment="1">
      <alignment horizontal="left" vertical="center"/>
    </xf>
    <xf numFmtId="0" fontId="13" fillId="0" borderId="0" xfId="0" applyFont="1" applyAlignment="1">
      <alignment horizontal="center" vertical="center"/>
    </xf>
    <xf numFmtId="0" fontId="11" fillId="0" borderId="83" xfId="0" applyFont="1" applyBorder="1" applyAlignment="1">
      <alignment vertical="center"/>
    </xf>
    <xf numFmtId="0" fontId="11" fillId="0" borderId="84" xfId="0" applyFont="1" applyBorder="1" applyAlignment="1">
      <alignment vertical="center"/>
    </xf>
    <xf numFmtId="0" fontId="11" fillId="0" borderId="73" xfId="0" applyFont="1" applyBorder="1" applyAlignment="1">
      <alignment vertical="center"/>
    </xf>
    <xf numFmtId="0" fontId="11" fillId="2" borderId="73" xfId="0" applyFont="1" applyFill="1" applyBorder="1" applyAlignment="1">
      <alignment vertical="center"/>
    </xf>
    <xf numFmtId="0" fontId="11" fillId="3" borderId="73" xfId="0" applyFont="1" applyFill="1" applyBorder="1" applyAlignment="1">
      <alignment vertical="center"/>
    </xf>
    <xf numFmtId="0" fontId="11" fillId="0" borderId="85" xfId="0" applyFont="1" applyBorder="1" applyAlignment="1">
      <alignment horizontal="center" vertical="center"/>
    </xf>
    <xf numFmtId="0" fontId="11" fillId="3" borderId="48" xfId="0" applyFont="1" applyFill="1" applyBorder="1" applyAlignment="1">
      <alignment vertical="center"/>
    </xf>
    <xf numFmtId="0" fontId="11" fillId="3" borderId="1" xfId="0" applyFont="1" applyFill="1" applyBorder="1" applyAlignment="1">
      <alignment vertical="center"/>
    </xf>
    <xf numFmtId="0" fontId="11" fillId="3" borderId="56" xfId="0" applyFont="1" applyFill="1" applyBorder="1" applyAlignment="1">
      <alignment vertical="center"/>
    </xf>
    <xf numFmtId="0" fontId="11" fillId="2" borderId="1" xfId="0" applyFont="1" applyFill="1" applyBorder="1" applyAlignment="1">
      <alignment vertical="center"/>
    </xf>
    <xf numFmtId="0" fontId="11" fillId="0" borderId="2" xfId="0" applyFont="1" applyBorder="1" applyAlignment="1">
      <alignment vertical="center"/>
    </xf>
    <xf numFmtId="0" fontId="11" fillId="0" borderId="11" xfId="0" applyFont="1" applyBorder="1" applyAlignment="1">
      <alignment vertical="center"/>
    </xf>
    <xf numFmtId="2" fontId="11" fillId="0" borderId="27" xfId="0" applyNumberFormat="1" applyFont="1" applyBorder="1" applyAlignment="1">
      <alignment vertical="center"/>
    </xf>
    <xf numFmtId="0" fontId="17" fillId="3" borderId="0" xfId="0" applyFont="1" applyFill="1" applyAlignment="1">
      <alignment vertical="center"/>
    </xf>
    <xf numFmtId="0" fontId="11" fillId="0" borderId="83" xfId="0" applyFont="1" applyBorder="1" applyAlignment="1">
      <alignment horizontal="left" vertical="center"/>
    </xf>
    <xf numFmtId="0" fontId="19" fillId="0" borderId="86" xfId="0" applyFont="1" applyBorder="1" applyAlignment="1">
      <alignment horizontal="left" vertical="center"/>
    </xf>
    <xf numFmtId="0" fontId="11" fillId="0" borderId="27" xfId="0" applyFont="1" applyBorder="1" applyAlignment="1">
      <alignment vertical="center"/>
    </xf>
    <xf numFmtId="2" fontId="11" fillId="0" borderId="87" xfId="0" applyNumberFormat="1" applyFont="1" applyBorder="1" applyAlignment="1">
      <alignment vertical="center"/>
    </xf>
    <xf numFmtId="0" fontId="11" fillId="0" borderId="88" xfId="0" applyFont="1" applyBorder="1" applyAlignment="1">
      <alignment vertical="center"/>
    </xf>
    <xf numFmtId="0" fontId="11" fillId="0" borderId="87" xfId="0" applyFont="1" applyBorder="1" applyAlignment="1">
      <alignment vertical="center"/>
    </xf>
    <xf numFmtId="0" fontId="11" fillId="0" borderId="89" xfId="0" applyFont="1" applyBorder="1" applyAlignment="1">
      <alignment vertical="center"/>
    </xf>
    <xf numFmtId="0" fontId="11" fillId="0" borderId="90" xfId="0" applyFont="1" applyBorder="1" applyAlignment="1">
      <alignment vertical="center"/>
    </xf>
    <xf numFmtId="0" fontId="21" fillId="2" borderId="91" xfId="0" applyFont="1" applyFill="1" applyBorder="1" applyAlignment="1">
      <alignment vertical="center"/>
    </xf>
    <xf numFmtId="0" fontId="21" fillId="2" borderId="92" xfId="0" applyFont="1" applyFill="1" applyBorder="1" applyAlignment="1">
      <alignment vertical="center"/>
    </xf>
    <xf numFmtId="0" fontId="22" fillId="2" borderId="0" xfId="0" applyFont="1" applyFill="1" applyAlignment="1">
      <alignment vertical="center"/>
    </xf>
    <xf numFmtId="0" fontId="21" fillId="2" borderId="93" xfId="0" applyFont="1" applyFill="1" applyBorder="1" applyAlignment="1">
      <alignment vertical="center"/>
    </xf>
    <xf numFmtId="0" fontId="21" fillId="2" borderId="94" xfId="0" applyFont="1" applyFill="1" applyBorder="1" applyAlignment="1">
      <alignment vertical="center"/>
    </xf>
    <xf numFmtId="176" fontId="12" fillId="0" borderId="0" xfId="1" applyNumberFormat="1" applyFont="1" applyFill="1" applyBorder="1" applyAlignment="1" applyProtection="1">
      <alignment vertical="center"/>
    </xf>
    <xf numFmtId="0" fontId="13" fillId="2" borderId="0" xfId="0" applyFont="1" applyFill="1" applyAlignment="1">
      <alignment vertical="center"/>
    </xf>
    <xf numFmtId="0" fontId="11" fillId="2" borderId="0" xfId="0" applyFont="1" applyFill="1" applyAlignment="1">
      <alignment vertical="center"/>
    </xf>
    <xf numFmtId="0" fontId="11" fillId="0" borderId="0" xfId="0" applyFont="1" applyAlignment="1">
      <alignment horizontal="center" vertical="center" wrapText="1"/>
    </xf>
    <xf numFmtId="0" fontId="16" fillId="0" borderId="47" xfId="0" applyFont="1" applyBorder="1" applyAlignment="1">
      <alignment horizontal="center" vertical="center" wrapText="1"/>
    </xf>
    <xf numFmtId="0" fontId="16" fillId="0" borderId="76" xfId="0" applyFont="1" applyBorder="1" applyAlignment="1">
      <alignment horizontal="center" vertical="center" wrapText="1"/>
    </xf>
    <xf numFmtId="0" fontId="11" fillId="0" borderId="0" xfId="0" applyFont="1" applyAlignment="1">
      <alignment vertical="center" wrapText="1"/>
    </xf>
    <xf numFmtId="0" fontId="11" fillId="0" borderId="31" xfId="0" applyFont="1" applyBorder="1" applyAlignment="1">
      <alignment horizontal="left" vertical="center"/>
    </xf>
    <xf numFmtId="0" fontId="16" fillId="0" borderId="29" xfId="0" applyFont="1" applyBorder="1" applyAlignment="1">
      <alignment horizontal="center" vertical="center"/>
    </xf>
    <xf numFmtId="0" fontId="16" fillId="0" borderId="23" xfId="0" applyFont="1" applyBorder="1" applyAlignment="1">
      <alignment horizontal="center" vertical="center"/>
    </xf>
    <xf numFmtId="0" fontId="16" fillId="0" borderId="96" xfId="0" applyFont="1" applyBorder="1" applyAlignment="1">
      <alignment horizontal="center" vertical="center"/>
    </xf>
    <xf numFmtId="0" fontId="11" fillId="0" borderId="23" xfId="0" applyFont="1" applyBorder="1" applyAlignment="1">
      <alignment horizontal="center" vertical="center"/>
    </xf>
    <xf numFmtId="43" fontId="11" fillId="2" borderId="20" xfId="1" applyFont="1" applyFill="1" applyBorder="1" applyAlignment="1" applyProtection="1">
      <alignment vertical="center"/>
    </xf>
    <xf numFmtId="178" fontId="11" fillId="0" borderId="9" xfId="1" applyNumberFormat="1" applyFont="1" applyBorder="1" applyAlignment="1" applyProtection="1">
      <alignment vertical="center"/>
    </xf>
    <xf numFmtId="183" fontId="11" fillId="2" borderId="9" xfId="1" applyNumberFormat="1" applyFont="1" applyFill="1" applyBorder="1" applyAlignment="1" applyProtection="1">
      <alignment vertical="center"/>
    </xf>
    <xf numFmtId="178" fontId="11" fillId="0" borderId="22" xfId="0" applyNumberFormat="1" applyFont="1" applyBorder="1" applyAlignment="1">
      <alignment vertical="center"/>
    </xf>
    <xf numFmtId="178" fontId="11" fillId="9" borderId="97" xfId="0" applyNumberFormat="1" applyFont="1" applyFill="1" applyBorder="1" applyAlignment="1">
      <alignment vertical="center"/>
    </xf>
    <xf numFmtId="178" fontId="11" fillId="9" borderId="22" xfId="1" applyNumberFormat="1" applyFont="1" applyFill="1" applyBorder="1" applyAlignment="1" applyProtection="1">
      <alignment vertical="center"/>
    </xf>
    <xf numFmtId="178" fontId="11" fillId="0" borderId="10" xfId="1" applyNumberFormat="1" applyFont="1" applyBorder="1" applyAlignment="1" applyProtection="1">
      <alignment vertical="center"/>
    </xf>
    <xf numFmtId="178" fontId="11" fillId="0" borderId="24" xfId="0" applyNumberFormat="1" applyFont="1" applyBorder="1" applyAlignment="1">
      <alignment vertical="center"/>
    </xf>
    <xf numFmtId="178" fontId="11" fillId="9" borderId="98" xfId="0" applyNumberFormat="1" applyFont="1" applyFill="1" applyBorder="1" applyAlignment="1">
      <alignment vertical="center"/>
    </xf>
    <xf numFmtId="178" fontId="11" fillId="9" borderId="99" xfId="1" applyNumberFormat="1" applyFont="1" applyFill="1" applyBorder="1" applyAlignment="1" applyProtection="1">
      <alignment vertical="center"/>
    </xf>
    <xf numFmtId="0" fontId="11" fillId="2" borderId="40" xfId="0" applyFont="1" applyFill="1" applyBorder="1" applyAlignment="1">
      <alignment horizontal="center" vertical="center"/>
    </xf>
    <xf numFmtId="183" fontId="11" fillId="0" borderId="11" xfId="1" applyNumberFormat="1" applyFont="1" applyBorder="1" applyAlignment="1" applyProtection="1">
      <alignment vertical="center"/>
    </xf>
    <xf numFmtId="43" fontId="19" fillId="0" borderId="100" xfId="1" applyFont="1" applyFill="1" applyBorder="1" applyAlignment="1" applyProtection="1">
      <alignment vertical="center"/>
    </xf>
    <xf numFmtId="0" fontId="11" fillId="0" borderId="101" xfId="0" applyFont="1" applyBorder="1" applyAlignment="1">
      <alignment vertical="center"/>
    </xf>
    <xf numFmtId="178" fontId="11" fillId="0" borderId="101" xfId="1" applyNumberFormat="1" applyFont="1" applyFill="1" applyBorder="1" applyAlignment="1" applyProtection="1">
      <alignment vertical="center"/>
    </xf>
    <xf numFmtId="178" fontId="11" fillId="0" borderId="101" xfId="1" applyNumberFormat="1" applyFont="1" applyFill="1" applyBorder="1" applyAlignment="1" applyProtection="1">
      <alignment horizontal="center" vertical="center"/>
    </xf>
    <xf numFmtId="178" fontId="11" fillId="0" borderId="102" xfId="0" applyNumberFormat="1" applyFont="1" applyBorder="1" applyAlignme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25" fillId="3" borderId="1" xfId="0" applyFont="1" applyFill="1" applyBorder="1" applyAlignment="1">
      <alignment horizontal="center" vertical="center"/>
    </xf>
    <xf numFmtId="176" fontId="25" fillId="3" borderId="1" xfId="1" applyNumberFormat="1" applyFont="1" applyFill="1" applyBorder="1" applyAlignment="1" applyProtection="1">
      <alignment horizontal="center" vertical="center"/>
    </xf>
    <xf numFmtId="0" fontId="20" fillId="0" borderId="0" xfId="0" applyFont="1" applyAlignment="1">
      <alignment vertical="center"/>
    </xf>
    <xf numFmtId="0" fontId="11" fillId="3" borderId="9" xfId="0" applyFont="1" applyFill="1" applyBorder="1" applyAlignment="1" applyProtection="1">
      <alignment vertical="center"/>
      <protection locked="0"/>
    </xf>
    <xf numFmtId="178" fontId="11" fillId="3" borderId="9" xfId="1" applyNumberFormat="1" applyFont="1" applyFill="1" applyBorder="1" applyAlignment="1" applyProtection="1">
      <alignment vertical="center"/>
      <protection locked="0"/>
    </xf>
    <xf numFmtId="178" fontId="11" fillId="3" borderId="9" xfId="1" applyNumberFormat="1" applyFont="1" applyFill="1" applyBorder="1" applyAlignment="1" applyProtection="1">
      <alignment horizontal="center" vertical="center"/>
      <protection locked="0"/>
    </xf>
    <xf numFmtId="0" fontId="11" fillId="3" borderId="10" xfId="0" applyFont="1" applyFill="1" applyBorder="1" applyAlignment="1" applyProtection="1">
      <alignment vertical="center"/>
      <protection locked="0"/>
    </xf>
    <xf numFmtId="178" fontId="11" fillId="3" borderId="10" xfId="1" applyNumberFormat="1" applyFont="1" applyFill="1" applyBorder="1" applyAlignment="1" applyProtection="1">
      <alignment vertical="center"/>
      <protection locked="0"/>
    </xf>
    <xf numFmtId="178" fontId="11" fillId="3" borderId="9" xfId="0" applyNumberFormat="1" applyFont="1" applyFill="1" applyBorder="1" applyAlignment="1" applyProtection="1">
      <alignment vertical="center"/>
      <protection locked="0"/>
    </xf>
    <xf numFmtId="178" fontId="11" fillId="3" borderId="10" xfId="0" applyNumberFormat="1" applyFont="1" applyFill="1" applyBorder="1" applyAlignment="1" applyProtection="1">
      <alignment vertical="center"/>
      <protection locked="0"/>
    </xf>
    <xf numFmtId="0" fontId="11" fillId="3" borderId="29" xfId="0" applyFont="1" applyFill="1" applyBorder="1" applyAlignment="1" applyProtection="1">
      <alignment horizontal="center" vertical="center" wrapText="1"/>
      <protection locked="0"/>
    </xf>
    <xf numFmtId="0" fontId="15" fillId="3" borderId="29" xfId="0" applyFont="1" applyFill="1" applyBorder="1" applyAlignment="1" applyProtection="1">
      <alignment horizontal="center" vertical="center" wrapText="1"/>
      <protection locked="0"/>
    </xf>
    <xf numFmtId="0" fontId="49" fillId="0" borderId="0" xfId="0" applyFont="1" applyAlignment="1">
      <alignment vertical="center"/>
    </xf>
    <xf numFmtId="0" fontId="21" fillId="10" borderId="93" xfId="0" applyFont="1" applyFill="1" applyBorder="1" applyAlignment="1">
      <alignment vertical="center"/>
    </xf>
    <xf numFmtId="0" fontId="11" fillId="10" borderId="0" xfId="0" applyFont="1" applyFill="1" applyAlignment="1">
      <alignment vertical="center"/>
    </xf>
    <xf numFmtId="0" fontId="12" fillId="0" borderId="0" xfId="0" applyFont="1" applyAlignment="1">
      <alignment horizontal="center" vertical="center"/>
    </xf>
    <xf numFmtId="0" fontId="11" fillId="3" borderId="16" xfId="0" applyFont="1" applyFill="1" applyBorder="1" applyAlignment="1">
      <alignment vertical="center"/>
    </xf>
    <xf numFmtId="0" fontId="11" fillId="3" borderId="17" xfId="0" applyFont="1" applyFill="1" applyBorder="1" applyAlignment="1">
      <alignment vertical="center"/>
    </xf>
    <xf numFmtId="0" fontId="11" fillId="3" borderId="18" xfId="0" applyFont="1" applyFill="1" applyBorder="1" applyAlignment="1">
      <alignment vertical="center"/>
    </xf>
    <xf numFmtId="176" fontId="11" fillId="3" borderId="17" xfId="1" applyNumberFormat="1" applyFont="1" applyFill="1" applyBorder="1" applyAlignment="1">
      <alignment vertical="center"/>
    </xf>
    <xf numFmtId="0" fontId="11" fillId="3" borderId="19" xfId="0" applyFont="1" applyFill="1" applyBorder="1" applyAlignment="1">
      <alignment horizontal="center" vertical="center"/>
    </xf>
    <xf numFmtId="0" fontId="11" fillId="3" borderId="20" xfId="0" applyFont="1" applyFill="1" applyBorder="1" applyAlignment="1">
      <alignment vertical="center"/>
    </xf>
    <xf numFmtId="0" fontId="11" fillId="3" borderId="9" xfId="0" applyFont="1" applyFill="1" applyBorder="1" applyAlignment="1">
      <alignment vertical="center"/>
    </xf>
    <xf numFmtId="0" fontId="11" fillId="3" borderId="21" xfId="0" applyFont="1" applyFill="1" applyBorder="1" applyAlignment="1">
      <alignment vertical="center"/>
    </xf>
    <xf numFmtId="176" fontId="11" fillId="3" borderId="9" xfId="1" applyNumberFormat="1" applyFont="1" applyFill="1" applyBorder="1" applyAlignment="1">
      <alignment vertical="center"/>
    </xf>
    <xf numFmtId="0" fontId="11" fillId="3" borderId="19" xfId="0" applyFont="1" applyFill="1" applyBorder="1" applyAlignment="1">
      <alignment vertical="center"/>
    </xf>
    <xf numFmtId="0" fontId="11" fillId="3" borderId="21"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22" xfId="0" applyFont="1" applyFill="1" applyBorder="1" applyAlignment="1">
      <alignment vertical="center"/>
    </xf>
    <xf numFmtId="0" fontId="11" fillId="3" borderId="23" xfId="0" applyFont="1" applyFill="1" applyBorder="1" applyAlignment="1">
      <alignment vertical="center"/>
    </xf>
    <xf numFmtId="0" fontId="11" fillId="3" borderId="131" xfId="0" applyFont="1" applyFill="1" applyBorder="1" applyAlignment="1">
      <alignment vertical="center"/>
    </xf>
    <xf numFmtId="0" fontId="11" fillId="3" borderId="132" xfId="0" applyFont="1" applyFill="1" applyBorder="1" applyAlignment="1">
      <alignment vertical="center"/>
    </xf>
    <xf numFmtId="0" fontId="11" fillId="3" borderId="133" xfId="0" applyFont="1" applyFill="1" applyBorder="1" applyAlignment="1">
      <alignment vertical="center"/>
    </xf>
    <xf numFmtId="0" fontId="11" fillId="3" borderId="24" xfId="0" applyFont="1" applyFill="1" applyBorder="1" applyAlignment="1">
      <alignment vertical="center"/>
    </xf>
    <xf numFmtId="0" fontId="11" fillId="0" borderId="30" xfId="0" applyFont="1" applyBorder="1" applyAlignment="1">
      <alignment vertical="center"/>
    </xf>
    <xf numFmtId="0" fontId="11" fillId="0" borderId="30" xfId="0" applyFont="1" applyBorder="1" applyAlignment="1">
      <alignment horizontal="center" vertical="center"/>
    </xf>
    <xf numFmtId="0" fontId="11" fillId="0" borderId="11" xfId="0" applyFont="1" applyBorder="1" applyAlignment="1">
      <alignment horizontal="center" vertical="center"/>
    </xf>
    <xf numFmtId="176" fontId="11" fillId="0" borderId="11" xfId="1" applyNumberFormat="1" applyFont="1" applyBorder="1" applyAlignment="1">
      <alignment vertical="center"/>
    </xf>
    <xf numFmtId="0" fontId="11" fillId="0" borderId="72" xfId="0" applyFont="1" applyBorder="1" applyAlignment="1">
      <alignment vertical="center"/>
    </xf>
    <xf numFmtId="0" fontId="13" fillId="0" borderId="0" xfId="0" applyFont="1" applyAlignment="1">
      <alignment horizontal="left" vertical="center"/>
    </xf>
    <xf numFmtId="0" fontId="23" fillId="0" borderId="0" xfId="0" applyFont="1" applyAlignment="1">
      <alignment horizontal="center" vertical="center"/>
    </xf>
    <xf numFmtId="0" fontId="11" fillId="3" borderId="134" xfId="0" applyFont="1" applyFill="1" applyBorder="1" applyAlignment="1">
      <alignment vertical="center"/>
    </xf>
    <xf numFmtId="0" fontId="11" fillId="3" borderId="135" xfId="0" applyFont="1" applyFill="1" applyBorder="1" applyAlignment="1">
      <alignment vertical="center"/>
    </xf>
    <xf numFmtId="176" fontId="11" fillId="3" borderId="135" xfId="1" applyNumberFormat="1" applyFont="1" applyFill="1" applyBorder="1" applyAlignment="1">
      <alignment vertical="center"/>
    </xf>
    <xf numFmtId="0" fontId="11" fillId="3" borderId="135" xfId="0" applyFont="1" applyFill="1" applyBorder="1" applyAlignment="1">
      <alignment horizontal="center" vertical="center"/>
    </xf>
    <xf numFmtId="0" fontId="16" fillId="3" borderId="135" xfId="0" applyFont="1" applyFill="1" applyBorder="1" applyAlignment="1">
      <alignment horizontal="center" vertical="center"/>
    </xf>
    <xf numFmtId="177" fontId="11" fillId="3" borderId="135" xfId="0" applyNumberFormat="1" applyFont="1" applyFill="1" applyBorder="1" applyAlignment="1">
      <alignment vertical="center"/>
    </xf>
    <xf numFmtId="0" fontId="11" fillId="3" borderId="124" xfId="0" applyFont="1" applyFill="1" applyBorder="1" applyAlignment="1">
      <alignment vertical="center"/>
    </xf>
    <xf numFmtId="0" fontId="11" fillId="3" borderId="136" xfId="0" applyFont="1" applyFill="1" applyBorder="1" applyAlignment="1">
      <alignment vertical="center"/>
    </xf>
    <xf numFmtId="0" fontId="11" fillId="3" borderId="86" xfId="0" applyFont="1" applyFill="1" applyBorder="1" applyAlignment="1">
      <alignment vertical="center"/>
    </xf>
    <xf numFmtId="0" fontId="11" fillId="3" borderId="137" xfId="0" applyFont="1" applyFill="1" applyBorder="1" applyAlignment="1">
      <alignment vertical="center"/>
    </xf>
    <xf numFmtId="177" fontId="11" fillId="0" borderId="138" xfId="0" applyNumberFormat="1" applyFont="1" applyBorder="1" applyAlignment="1">
      <alignment horizontal="center" vertical="center"/>
    </xf>
    <xf numFmtId="177" fontId="11" fillId="0" borderId="139" xfId="0" applyNumberFormat="1" applyFont="1" applyBorder="1" applyAlignment="1">
      <alignment vertical="center"/>
    </xf>
    <xf numFmtId="0" fontId="17" fillId="0" borderId="0" xfId="0" applyFont="1" applyAlignment="1">
      <alignment vertical="center" wrapText="1"/>
    </xf>
    <xf numFmtId="0" fontId="18" fillId="0" borderId="0" xfId="0" applyFont="1" applyAlignment="1">
      <alignment vertical="center"/>
    </xf>
    <xf numFmtId="0" fontId="26" fillId="0" borderId="0" xfId="0" applyFont="1" applyAlignment="1">
      <alignment vertical="center"/>
    </xf>
    <xf numFmtId="0" fontId="17" fillId="0" borderId="0" xfId="0" applyFont="1" applyAlignment="1">
      <alignment horizontal="center" vertical="center"/>
    </xf>
    <xf numFmtId="0" fontId="43" fillId="0" borderId="0" xfId="0" applyFont="1" applyAlignment="1">
      <alignment vertical="center"/>
    </xf>
    <xf numFmtId="0" fontId="14" fillId="0" borderId="0" xfId="0" applyFont="1" applyAlignment="1">
      <alignment horizontal="right" vertical="center"/>
    </xf>
    <xf numFmtId="0" fontId="27" fillId="3" borderId="0" xfId="0" applyFont="1" applyFill="1" applyAlignment="1">
      <alignment vertical="center"/>
    </xf>
    <xf numFmtId="0" fontId="11" fillId="3" borderId="16" xfId="0" applyFont="1" applyFill="1" applyBorder="1" applyAlignment="1">
      <alignment horizontal="left" vertical="center"/>
    </xf>
    <xf numFmtId="0" fontId="11" fillId="3" borderId="17" xfId="0" quotePrefix="1" applyFont="1" applyFill="1" applyBorder="1" applyAlignment="1">
      <alignment horizontal="left" vertical="center"/>
    </xf>
    <xf numFmtId="0" fontId="11" fillId="3" borderId="17" xfId="0" applyFont="1" applyFill="1" applyBorder="1" applyAlignment="1">
      <alignment horizontal="center" vertical="center"/>
    </xf>
    <xf numFmtId="0" fontId="11" fillId="3" borderId="16" xfId="0" quotePrefix="1" applyFont="1" applyFill="1" applyBorder="1" applyAlignment="1">
      <alignment horizontal="left" vertical="center"/>
    </xf>
    <xf numFmtId="0" fontId="11" fillId="3" borderId="16" xfId="0" applyFont="1" applyFill="1" applyBorder="1" applyAlignment="1">
      <alignment horizontal="center" vertical="center"/>
    </xf>
    <xf numFmtId="0" fontId="11" fillId="3" borderId="16" xfId="0" quotePrefix="1" applyFont="1" applyFill="1" applyBorder="1" applyAlignment="1">
      <alignment vertical="center"/>
    </xf>
    <xf numFmtId="0" fontId="11" fillId="3" borderId="17" xfId="0" quotePrefix="1" applyFont="1" applyFill="1" applyBorder="1" applyAlignment="1">
      <alignment vertical="center"/>
    </xf>
    <xf numFmtId="0" fontId="11" fillId="3" borderId="17" xfId="0" quotePrefix="1" applyFont="1" applyFill="1" applyBorder="1" applyAlignment="1">
      <alignment horizontal="center" vertical="center"/>
    </xf>
    <xf numFmtId="0" fontId="11" fillId="3" borderId="135" xfId="0" quotePrefix="1" applyFont="1" applyFill="1" applyBorder="1" applyAlignment="1">
      <alignment horizontal="center" vertical="center"/>
    </xf>
    <xf numFmtId="0" fontId="11" fillId="3" borderId="16" xfId="0" quotePrefix="1" applyFont="1" applyFill="1" applyBorder="1" applyAlignment="1">
      <alignment horizontal="center" vertical="center"/>
    </xf>
    <xf numFmtId="0" fontId="11" fillId="3" borderId="19" xfId="0" quotePrefix="1" applyFont="1" applyFill="1" applyBorder="1" applyAlignment="1">
      <alignment horizontal="center" vertical="center"/>
    </xf>
    <xf numFmtId="0" fontId="11" fillId="0" borderId="53" xfId="0" applyFont="1" applyBorder="1" applyAlignment="1">
      <alignment vertical="center"/>
    </xf>
    <xf numFmtId="0" fontId="11" fillId="0" borderId="53" xfId="0" applyFont="1" applyBorder="1" applyAlignment="1">
      <alignment horizontal="center" vertical="center"/>
    </xf>
    <xf numFmtId="0" fontId="11" fillId="0" borderId="141" xfId="0" applyFont="1" applyBorder="1" applyAlignment="1">
      <alignment horizontal="center" vertical="center"/>
    </xf>
    <xf numFmtId="0" fontId="28" fillId="0" borderId="0" xfId="0" applyFont="1" applyAlignment="1">
      <alignment horizontal="left" vertical="center"/>
    </xf>
    <xf numFmtId="0" fontId="11" fillId="0" borderId="69" xfId="0" applyFont="1" applyBorder="1" applyAlignment="1">
      <alignment horizontal="center" vertical="center"/>
    </xf>
    <xf numFmtId="177" fontId="11" fillId="3" borderId="17" xfId="0" applyNumberFormat="1" applyFont="1" applyFill="1" applyBorder="1" applyAlignment="1">
      <alignment vertical="center"/>
    </xf>
    <xf numFmtId="0" fontId="11" fillId="3" borderId="31" xfId="0" quotePrefix="1" applyFont="1" applyFill="1" applyBorder="1" applyAlignment="1">
      <alignment horizontal="left" vertical="center"/>
    </xf>
    <xf numFmtId="0" fontId="11" fillId="3" borderId="29" xfId="0" applyFont="1" applyFill="1" applyBorder="1" applyAlignment="1">
      <alignment vertical="center"/>
    </xf>
    <xf numFmtId="177" fontId="11" fillId="0" borderId="11" xfId="0" applyNumberFormat="1" applyFont="1" applyBorder="1" applyAlignment="1">
      <alignment vertical="center"/>
    </xf>
    <xf numFmtId="177" fontId="11" fillId="0" borderId="11" xfId="0" applyNumberFormat="1" applyFont="1" applyBorder="1" applyAlignment="1">
      <alignment horizontal="center" vertical="center"/>
    </xf>
    <xf numFmtId="177" fontId="11" fillId="0" borderId="27" xfId="0" applyNumberFormat="1" applyFont="1" applyBorder="1" applyAlignment="1">
      <alignment vertical="center"/>
    </xf>
    <xf numFmtId="176" fontId="11" fillId="3" borderId="101" xfId="1" applyNumberFormat="1" applyFont="1" applyFill="1" applyBorder="1" applyAlignment="1">
      <alignment horizontal="center" vertical="center"/>
    </xf>
    <xf numFmtId="0" fontId="11" fillId="0" borderId="1" xfId="0" applyFont="1" applyBorder="1" applyAlignment="1">
      <alignment horizontal="centerContinuous" vertical="center"/>
    </xf>
    <xf numFmtId="0" fontId="11" fillId="0" borderId="50" xfId="0" applyFont="1" applyBorder="1" applyAlignment="1">
      <alignment horizontal="centerContinuous" vertical="center"/>
    </xf>
    <xf numFmtId="176" fontId="11" fillId="3" borderId="17" xfId="1" applyNumberFormat="1" applyFont="1" applyFill="1" applyBorder="1" applyAlignment="1">
      <alignment horizontal="center" vertical="center"/>
    </xf>
    <xf numFmtId="0" fontId="11" fillId="3" borderId="102" xfId="0" applyFont="1" applyFill="1" applyBorder="1" applyAlignment="1">
      <alignment vertical="center"/>
    </xf>
    <xf numFmtId="0" fontId="11" fillId="3" borderId="9" xfId="0" applyFont="1" applyFill="1" applyBorder="1" applyAlignment="1">
      <alignment horizontal="right" vertical="center"/>
    </xf>
    <xf numFmtId="0" fontId="12" fillId="0" borderId="140" xfId="0" applyFont="1" applyBorder="1" applyAlignment="1">
      <alignment vertical="center"/>
    </xf>
    <xf numFmtId="0" fontId="15" fillId="0" borderId="73" xfId="0" applyFont="1" applyBorder="1" applyAlignment="1">
      <alignment vertical="center"/>
    </xf>
    <xf numFmtId="0" fontId="11" fillId="0" borderId="105" xfId="0" applyFont="1" applyBorder="1" applyAlignment="1">
      <alignment vertical="center"/>
    </xf>
    <xf numFmtId="0" fontId="11" fillId="0" borderId="142" xfId="0" applyFont="1" applyBorder="1" applyAlignment="1">
      <alignment vertical="center"/>
    </xf>
    <xf numFmtId="0" fontId="11" fillId="0" borderId="143" xfId="0" applyFont="1" applyBorder="1" applyAlignment="1">
      <alignment vertical="center"/>
    </xf>
    <xf numFmtId="0" fontId="15" fillId="0" borderId="28" xfId="0" applyFont="1" applyBorder="1" applyAlignment="1">
      <alignment horizontal="center" vertical="center" wrapText="1"/>
    </xf>
    <xf numFmtId="0" fontId="21" fillId="0" borderId="28"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8" xfId="0" quotePrefix="1" applyFont="1" applyBorder="1" applyAlignment="1">
      <alignment horizontal="center" vertical="center" wrapText="1"/>
    </xf>
    <xf numFmtId="0" fontId="29" fillId="0" borderId="44" xfId="0" applyFont="1" applyBorder="1" applyAlignment="1">
      <alignment horizontal="center" vertical="center" wrapText="1"/>
    </xf>
    <xf numFmtId="0" fontId="29" fillId="0" borderId="144" xfId="0" applyFont="1" applyBorder="1" applyAlignment="1">
      <alignment horizontal="center" vertical="center" wrapText="1"/>
    </xf>
    <xf numFmtId="176" fontId="11" fillId="0" borderId="17" xfId="1" applyNumberFormat="1" applyFont="1" applyBorder="1" applyAlignment="1" applyProtection="1">
      <alignment vertical="center"/>
    </xf>
    <xf numFmtId="177" fontId="11" fillId="0" borderId="19" xfId="0" applyNumberFormat="1" applyFont="1" applyBorder="1" applyAlignment="1">
      <alignment vertical="center"/>
    </xf>
    <xf numFmtId="43" fontId="11" fillId="9" borderId="97" xfId="1" applyFont="1" applyFill="1" applyBorder="1" applyAlignment="1" applyProtection="1">
      <alignment vertical="center"/>
    </xf>
    <xf numFmtId="0" fontId="11" fillId="0" borderId="11" xfId="0" applyFont="1" applyBorder="1" applyAlignment="1">
      <alignment horizontal="centerContinuous" vertical="center"/>
    </xf>
    <xf numFmtId="177" fontId="11" fillId="3" borderId="11" xfId="0" applyNumberFormat="1" applyFont="1" applyFill="1" applyBorder="1" applyAlignment="1">
      <alignment vertical="center"/>
    </xf>
    <xf numFmtId="0" fontId="11" fillId="3" borderId="145" xfId="0" applyFont="1" applyFill="1" applyBorder="1" applyAlignment="1">
      <alignment vertical="center"/>
    </xf>
    <xf numFmtId="177" fontId="11" fillId="0" borderId="17" xfId="0" applyNumberFormat="1" applyFont="1" applyBorder="1" applyAlignment="1">
      <alignment vertical="center"/>
    </xf>
    <xf numFmtId="0" fontId="11" fillId="0" borderId="96" xfId="0" applyFont="1" applyBorder="1" applyAlignment="1">
      <alignment vertical="center"/>
    </xf>
    <xf numFmtId="0" fontId="11" fillId="0" borderId="128" xfId="0" applyFont="1" applyBorder="1" applyAlignment="1">
      <alignment horizontal="center" vertical="center"/>
    </xf>
    <xf numFmtId="0" fontId="11" fillId="0" borderId="146" xfId="0" applyFont="1" applyBorder="1" applyAlignment="1">
      <alignment horizontal="center" vertical="center"/>
    </xf>
    <xf numFmtId="0" fontId="16" fillId="0" borderId="28"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43" xfId="0" applyFont="1" applyBorder="1" applyAlignment="1">
      <alignment horizontal="center" vertical="center" wrapText="1"/>
    </xf>
    <xf numFmtId="0" fontId="11" fillId="3" borderId="134" xfId="0" quotePrefix="1" applyFont="1" applyFill="1" applyBorder="1" applyAlignment="1">
      <alignment horizontal="center" vertical="center"/>
    </xf>
    <xf numFmtId="176" fontId="11" fillId="3" borderId="101" xfId="1" applyNumberFormat="1" applyFont="1" applyFill="1" applyBorder="1" applyAlignment="1" applyProtection="1">
      <alignment horizontal="center" vertical="center"/>
    </xf>
    <xf numFmtId="0" fontId="16" fillId="3" borderId="147" xfId="0" applyFont="1" applyFill="1" applyBorder="1" applyAlignment="1">
      <alignment horizontal="center" vertical="center"/>
    </xf>
    <xf numFmtId="176" fontId="11" fillId="3" borderId="148" xfId="1" applyNumberFormat="1" applyFont="1" applyFill="1" applyBorder="1" applyAlignment="1" applyProtection="1">
      <alignment horizontal="center" vertical="center"/>
    </xf>
    <xf numFmtId="0" fontId="11" fillId="3" borderId="35" xfId="0" applyFont="1" applyFill="1" applyBorder="1" applyAlignment="1">
      <alignment horizontal="center" vertical="center"/>
    </xf>
    <xf numFmtId="0" fontId="11" fillId="3" borderId="148" xfId="0" applyFont="1" applyFill="1" applyBorder="1" applyAlignment="1">
      <alignment horizontal="center" vertical="center"/>
    </xf>
    <xf numFmtId="0" fontId="11" fillId="3" borderId="149" xfId="0" quotePrefix="1" applyFont="1" applyFill="1" applyBorder="1" applyAlignment="1">
      <alignment horizontal="left" vertical="center"/>
    </xf>
    <xf numFmtId="0" fontId="11" fillId="3" borderId="150" xfId="0" applyFont="1" applyFill="1" applyBorder="1" applyAlignment="1">
      <alignment vertical="center"/>
    </xf>
    <xf numFmtId="0" fontId="11" fillId="3" borderId="150" xfId="0" applyFont="1" applyFill="1" applyBorder="1" applyAlignment="1">
      <alignment horizontal="center" vertical="center"/>
    </xf>
    <xf numFmtId="0" fontId="11" fillId="3" borderId="57" xfId="0" applyFont="1" applyFill="1" applyBorder="1" applyAlignment="1">
      <alignment horizontal="center" vertical="center"/>
    </xf>
    <xf numFmtId="0" fontId="11" fillId="3" borderId="148" xfId="0" applyFont="1" applyFill="1" applyBorder="1" applyAlignment="1">
      <alignment vertical="center"/>
    </xf>
    <xf numFmtId="0" fontId="11" fillId="0" borderId="64" xfId="0" applyFont="1" applyBorder="1" applyAlignment="1">
      <alignment horizontal="centerContinuous" vertical="center"/>
    </xf>
    <xf numFmtId="0" fontId="11" fillId="0" borderId="66" xfId="0" applyFont="1" applyBorder="1" applyAlignment="1">
      <alignment horizontal="centerContinuous" vertical="center"/>
    </xf>
    <xf numFmtId="0" fontId="11" fillId="0" borderId="66" xfId="0" applyFont="1" applyBorder="1" applyAlignment="1">
      <alignment horizontal="right" vertical="center"/>
    </xf>
    <xf numFmtId="0" fontId="11" fillId="0" borderId="152" xfId="0" applyFont="1" applyBorder="1" applyAlignment="1">
      <alignment horizontal="centerContinuous" vertical="center"/>
    </xf>
    <xf numFmtId="0" fontId="11" fillId="0" borderId="151" xfId="0" applyFont="1" applyBorder="1" applyAlignment="1">
      <alignment horizontal="centerContinuous" vertical="center"/>
    </xf>
    <xf numFmtId="177" fontId="11" fillId="0" borderId="64" xfId="0" applyNumberFormat="1" applyFont="1" applyBorder="1" applyAlignment="1">
      <alignment vertical="center"/>
    </xf>
    <xf numFmtId="0" fontId="11" fillId="0" borderId="67" xfId="0" applyFont="1" applyBorder="1" applyAlignment="1">
      <alignment vertical="center"/>
    </xf>
    <xf numFmtId="0" fontId="11" fillId="0" borderId="154" xfId="0" applyFont="1" applyBorder="1" applyAlignment="1">
      <alignment vertical="center"/>
    </xf>
    <xf numFmtId="0" fontId="11" fillId="0" borderId="120" xfId="0" applyFont="1" applyBorder="1" applyAlignment="1">
      <alignment vertical="center"/>
    </xf>
    <xf numFmtId="177" fontId="19" fillId="0" borderId="28" xfId="0" applyNumberFormat="1" applyFont="1" applyBorder="1" applyAlignment="1">
      <alignment horizontal="center" vertical="center"/>
    </xf>
    <xf numFmtId="0" fontId="19" fillId="0" borderId="28" xfId="0" applyFont="1" applyBorder="1" applyAlignment="1">
      <alignment horizontal="center" vertical="center" wrapText="1"/>
    </xf>
    <xf numFmtId="0" fontId="19" fillId="0" borderId="155" xfId="0" applyFont="1" applyBorder="1" applyAlignment="1">
      <alignment horizontal="center" vertical="center" wrapText="1"/>
    </xf>
    <xf numFmtId="0" fontId="19" fillId="0" borderId="144" xfId="0" applyFont="1" applyBorder="1" applyAlignment="1">
      <alignment horizontal="center" vertical="center" wrapText="1"/>
    </xf>
    <xf numFmtId="176" fontId="11" fillId="3" borderId="17" xfId="1" applyNumberFormat="1" applyFont="1" applyFill="1" applyBorder="1" applyAlignment="1" applyProtection="1">
      <alignment horizontal="center" vertical="center"/>
    </xf>
    <xf numFmtId="0" fontId="11" fillId="0" borderId="30" xfId="0" applyFont="1" applyBorder="1" applyAlignment="1">
      <alignment horizontal="centerContinuous" vertical="center"/>
    </xf>
    <xf numFmtId="0" fontId="11" fillId="0" borderId="30" xfId="0" applyFont="1" applyBorder="1" applyAlignment="1">
      <alignment horizontal="right" vertical="center"/>
    </xf>
    <xf numFmtId="0" fontId="11" fillId="0" borderId="156" xfId="0" applyFont="1" applyBorder="1" applyAlignment="1">
      <alignment horizontal="centerContinuous" vertical="center"/>
    </xf>
    <xf numFmtId="0" fontId="11" fillId="0" borderId="139" xfId="0" applyFont="1" applyBorder="1" applyAlignment="1">
      <alignment horizontal="centerContinuous" vertical="center"/>
    </xf>
    <xf numFmtId="0" fontId="11" fillId="0" borderId="145" xfId="0" applyFont="1" applyBorder="1" applyAlignment="1">
      <alignment vertical="center"/>
    </xf>
    <xf numFmtId="0" fontId="11" fillId="0" borderId="158" xfId="0" applyFont="1" applyBorder="1" applyAlignment="1">
      <alignment horizontal="center" vertical="center"/>
    </xf>
    <xf numFmtId="0" fontId="11" fillId="0" borderId="61" xfId="0" applyFont="1" applyBorder="1" applyAlignment="1">
      <alignment horizontal="centerContinuous" vertical="center"/>
    </xf>
    <xf numFmtId="177" fontId="11" fillId="0" borderId="63" xfId="0" applyNumberFormat="1" applyFont="1" applyBorder="1" applyAlignment="1">
      <alignment vertical="center"/>
    </xf>
    <xf numFmtId="0" fontId="11" fillId="0" borderId="61" xfId="0" applyFont="1" applyBorder="1" applyAlignment="1">
      <alignment vertical="center"/>
    </xf>
    <xf numFmtId="177" fontId="11" fillId="0" borderId="61" xfId="0" applyNumberFormat="1" applyFont="1" applyBorder="1" applyAlignment="1">
      <alignment vertical="center"/>
    </xf>
    <xf numFmtId="0" fontId="11" fillId="0" borderId="161" xfId="0" applyFont="1" applyBorder="1" applyAlignment="1">
      <alignment vertical="center"/>
    </xf>
    <xf numFmtId="0" fontId="33" fillId="0" borderId="0" xfId="0" applyFont="1" applyAlignment="1">
      <alignment vertical="center"/>
    </xf>
    <xf numFmtId="0" fontId="33" fillId="0" borderId="0" xfId="0" applyFont="1" applyAlignment="1">
      <alignment horizontal="left" vertical="center"/>
    </xf>
    <xf numFmtId="49" fontId="11" fillId="3" borderId="16" xfId="0" applyNumberFormat="1" applyFont="1" applyFill="1" applyBorder="1" applyAlignment="1" applyProtection="1">
      <alignment horizontal="left" vertical="center"/>
      <protection locked="0"/>
    </xf>
    <xf numFmtId="49" fontId="11" fillId="3" borderId="17" xfId="0" applyNumberFormat="1" applyFont="1" applyFill="1" applyBorder="1" applyAlignment="1" applyProtection="1">
      <alignment horizontal="left" vertical="center"/>
      <protection locked="0"/>
    </xf>
    <xf numFmtId="49" fontId="11" fillId="3" borderId="17" xfId="0" applyNumberFormat="1" applyFont="1" applyFill="1" applyBorder="1" applyAlignment="1" applyProtection="1">
      <alignment horizontal="center" vertical="center"/>
      <protection locked="0"/>
    </xf>
    <xf numFmtId="0" fontId="11" fillId="3" borderId="17" xfId="0" applyFont="1" applyFill="1" applyBorder="1" applyAlignment="1" applyProtection="1">
      <alignment horizontal="center" vertical="center"/>
      <protection locked="0"/>
    </xf>
    <xf numFmtId="177" fontId="11" fillId="3" borderId="17" xfId="0" applyNumberFormat="1" applyFont="1" applyFill="1" applyBorder="1" applyAlignment="1" applyProtection="1">
      <alignment vertical="center"/>
      <protection locked="0"/>
    </xf>
    <xf numFmtId="0" fontId="11" fillId="3" borderId="17" xfId="0" applyFont="1" applyFill="1" applyBorder="1" applyAlignment="1" applyProtection="1">
      <alignment vertical="center"/>
      <protection locked="0"/>
    </xf>
    <xf numFmtId="49" fontId="11" fillId="3" borderId="16" xfId="0" applyNumberFormat="1" applyFont="1" applyFill="1" applyBorder="1" applyAlignment="1" applyProtection="1">
      <alignment vertical="center"/>
      <protection locked="0"/>
    </xf>
    <xf numFmtId="0" fontId="11" fillId="3" borderId="16" xfId="0" quotePrefix="1" applyFont="1" applyFill="1" applyBorder="1" applyAlignment="1" applyProtection="1">
      <alignment horizontal="left" vertical="center"/>
      <protection locked="0"/>
    </xf>
    <xf numFmtId="0" fontId="11" fillId="3" borderId="31" xfId="0" quotePrefix="1" applyFont="1" applyFill="1" applyBorder="1" applyAlignment="1" applyProtection="1">
      <alignment horizontal="left" vertical="center"/>
      <protection locked="0"/>
    </xf>
    <xf numFmtId="0" fontId="11" fillId="3" borderId="29" xfId="0" applyFont="1" applyFill="1" applyBorder="1" applyAlignment="1" applyProtection="1">
      <alignment vertical="center"/>
      <protection locked="0"/>
    </xf>
    <xf numFmtId="0" fontId="11" fillId="3" borderId="29" xfId="0" applyFont="1" applyFill="1" applyBorder="1" applyAlignment="1" applyProtection="1">
      <alignment horizontal="center" vertical="center"/>
      <protection locked="0"/>
    </xf>
    <xf numFmtId="0" fontId="11" fillId="3" borderId="162" xfId="0" applyFont="1" applyFill="1" applyBorder="1" applyAlignment="1" applyProtection="1">
      <alignment vertical="center"/>
      <protection locked="0"/>
    </xf>
    <xf numFmtId="0" fontId="11" fillId="3" borderId="97" xfId="0" applyFont="1" applyFill="1" applyBorder="1" applyAlignment="1" applyProtection="1">
      <alignment vertical="center"/>
      <protection locked="0"/>
    </xf>
    <xf numFmtId="0" fontId="11" fillId="3" borderId="163" xfId="0" applyFont="1" applyFill="1" applyBorder="1" applyAlignment="1" applyProtection="1">
      <alignment vertical="center"/>
      <protection locked="0"/>
    </xf>
    <xf numFmtId="0" fontId="11" fillId="3" borderId="16" xfId="0" applyFont="1" applyFill="1" applyBorder="1" applyAlignment="1" applyProtection="1">
      <alignment vertical="center"/>
      <protection locked="0"/>
    </xf>
    <xf numFmtId="177" fontId="11" fillId="3" borderId="101" xfId="0" applyNumberFormat="1" applyFont="1" applyFill="1" applyBorder="1" applyAlignment="1">
      <alignment horizontal="center" vertical="center"/>
    </xf>
    <xf numFmtId="0" fontId="11" fillId="3" borderId="102" xfId="0" applyFont="1" applyFill="1" applyBorder="1" applyAlignment="1">
      <alignment horizontal="center" vertical="center"/>
    </xf>
    <xf numFmtId="0" fontId="11" fillId="3" borderId="164" xfId="0" applyFont="1" applyFill="1" applyBorder="1" applyAlignment="1">
      <alignment horizontal="center" vertical="center"/>
    </xf>
    <xf numFmtId="176" fontId="11" fillId="3" borderId="9" xfId="1" applyNumberFormat="1" applyFont="1" applyFill="1" applyBorder="1" applyAlignment="1" applyProtection="1">
      <alignment horizontal="center" vertical="center"/>
    </xf>
    <xf numFmtId="177" fontId="11" fillId="3" borderId="9" xfId="0" applyNumberFormat="1" applyFont="1" applyFill="1" applyBorder="1" applyAlignment="1">
      <alignment horizontal="center" vertical="center"/>
    </xf>
    <xf numFmtId="0" fontId="11" fillId="3" borderId="22" xfId="0" applyFont="1" applyFill="1" applyBorder="1" applyAlignment="1">
      <alignment horizontal="center" vertical="center"/>
    </xf>
    <xf numFmtId="0" fontId="11" fillId="3" borderId="97" xfId="0" applyFont="1" applyFill="1" applyBorder="1" applyAlignment="1">
      <alignment horizontal="center" vertical="center"/>
    </xf>
    <xf numFmtId="0" fontId="11" fillId="3" borderId="20" xfId="0" applyFont="1" applyFill="1" applyBorder="1" applyAlignment="1">
      <alignment horizontal="center" vertical="center"/>
    </xf>
    <xf numFmtId="177" fontId="11" fillId="3" borderId="10" xfId="0" applyNumberFormat="1" applyFont="1" applyFill="1" applyBorder="1" applyAlignment="1">
      <alignment horizontal="center" vertical="center"/>
    </xf>
    <xf numFmtId="0" fontId="11" fillId="3" borderId="24" xfId="0" applyFont="1" applyFill="1" applyBorder="1" applyAlignment="1">
      <alignment horizontal="center" vertical="center"/>
    </xf>
    <xf numFmtId="0" fontId="11" fillId="3" borderId="165" xfId="0" applyFont="1" applyFill="1" applyBorder="1" applyAlignment="1">
      <alignment horizontal="center" vertical="center"/>
    </xf>
    <xf numFmtId="0" fontId="11" fillId="3" borderId="101" xfId="0" applyFont="1" applyFill="1" applyBorder="1" applyAlignment="1">
      <alignment horizontal="center" vertical="center"/>
    </xf>
    <xf numFmtId="0" fontId="11" fillId="2" borderId="17" xfId="0" applyFont="1" applyFill="1" applyBorder="1" applyAlignment="1">
      <alignment horizontal="center" vertical="center"/>
    </xf>
    <xf numFmtId="20" fontId="11" fillId="3" borderId="17" xfId="0" applyNumberFormat="1" applyFont="1" applyFill="1" applyBorder="1" applyAlignment="1">
      <alignment vertical="center"/>
    </xf>
    <xf numFmtId="0" fontId="11" fillId="3" borderId="17" xfId="0" applyFont="1" applyFill="1" applyBorder="1" applyAlignment="1">
      <alignment horizontal="right" vertical="center"/>
    </xf>
    <xf numFmtId="0" fontId="19" fillId="3" borderId="17" xfId="0" applyFont="1" applyFill="1" applyBorder="1" applyAlignment="1">
      <alignment vertical="center"/>
    </xf>
    <xf numFmtId="49" fontId="11" fillId="2" borderId="17" xfId="0" applyNumberFormat="1" applyFont="1" applyFill="1" applyBorder="1" applyAlignment="1">
      <alignment horizontal="center" vertical="center"/>
    </xf>
    <xf numFmtId="177" fontId="11" fillId="3" borderId="19" xfId="0" applyNumberFormat="1" applyFont="1" applyFill="1" applyBorder="1" applyAlignment="1">
      <alignment vertical="center"/>
    </xf>
    <xf numFmtId="0" fontId="11" fillId="2" borderId="9" xfId="0" applyFont="1" applyFill="1" applyBorder="1" applyAlignment="1">
      <alignment horizontal="center" vertical="center"/>
    </xf>
    <xf numFmtId="0" fontId="11" fillId="3" borderId="31" xfId="0" applyFont="1" applyFill="1" applyBorder="1" applyAlignment="1">
      <alignment vertical="center"/>
    </xf>
    <xf numFmtId="0" fontId="11" fillId="2" borderId="17" xfId="0" quotePrefix="1" applyFont="1" applyFill="1" applyBorder="1" applyAlignment="1">
      <alignment horizontal="center" vertical="center"/>
    </xf>
    <xf numFmtId="0" fontId="11" fillId="2" borderId="10" xfId="0" applyFont="1" applyFill="1" applyBorder="1" applyAlignment="1">
      <alignment horizontal="center" vertical="center"/>
    </xf>
    <xf numFmtId="0" fontId="11" fillId="3" borderId="10" xfId="0" applyFont="1" applyFill="1" applyBorder="1" applyAlignment="1">
      <alignment vertical="center"/>
    </xf>
    <xf numFmtId="0" fontId="11" fillId="3" borderId="10" xfId="0" applyFont="1" applyFill="1" applyBorder="1" applyAlignment="1">
      <alignment horizontal="right" vertical="center"/>
    </xf>
    <xf numFmtId="0" fontId="11" fillId="0" borderId="129" xfId="0" applyFont="1" applyBorder="1" applyAlignment="1">
      <alignment horizontal="center" vertical="center"/>
    </xf>
    <xf numFmtId="0" fontId="11" fillId="0" borderId="1" xfId="0" applyFont="1" applyBorder="1" applyAlignment="1">
      <alignment horizontal="right" vertical="center"/>
    </xf>
    <xf numFmtId="177" fontId="11" fillId="0" borderId="2" xfId="0" applyNumberFormat="1" applyFont="1" applyBorder="1" applyAlignment="1">
      <alignment vertical="center"/>
    </xf>
    <xf numFmtId="0" fontId="11" fillId="0" borderId="158" xfId="0" applyFont="1" applyBorder="1" applyAlignment="1">
      <alignment vertical="center"/>
    </xf>
    <xf numFmtId="0" fontId="11" fillId="0" borderId="139" xfId="0" applyFont="1" applyBorder="1" applyAlignment="1">
      <alignment vertical="center"/>
    </xf>
    <xf numFmtId="0" fontId="17" fillId="0" borderId="0" xfId="0" applyFont="1" applyAlignment="1">
      <alignment horizontal="centerContinuous" vertical="center"/>
    </xf>
    <xf numFmtId="0" fontId="17" fillId="3" borderId="0" xfId="0" applyFont="1" applyFill="1" applyAlignment="1">
      <alignment horizontal="left" vertical="center"/>
    </xf>
    <xf numFmtId="0" fontId="34" fillId="0" borderId="0" xfId="0" applyFont="1" applyAlignment="1">
      <alignment vertical="center"/>
    </xf>
    <xf numFmtId="0" fontId="34" fillId="0" borderId="0" xfId="0" applyFont="1" applyAlignment="1">
      <alignment horizontal="center" vertical="center"/>
    </xf>
    <xf numFmtId="0" fontId="11" fillId="0" borderId="31" xfId="0" applyFont="1" applyBorder="1" applyAlignment="1">
      <alignment horizontal="center" vertical="center"/>
    </xf>
    <xf numFmtId="0" fontId="11" fillId="3" borderId="31" xfId="0" applyFont="1" applyFill="1" applyBorder="1" applyAlignment="1">
      <alignment horizontal="center" vertical="center"/>
    </xf>
    <xf numFmtId="0" fontId="35" fillId="0" borderId="126" xfId="0" applyFont="1" applyBorder="1" applyAlignment="1">
      <alignment vertical="center"/>
    </xf>
    <xf numFmtId="0" fontId="15" fillId="2" borderId="17" xfId="0" quotePrefix="1" applyFont="1" applyFill="1" applyBorder="1" applyAlignment="1">
      <alignment horizontal="center" vertical="center"/>
    </xf>
    <xf numFmtId="0" fontId="15" fillId="2" borderId="0" xfId="0" quotePrefix="1" applyFont="1" applyFill="1" applyAlignment="1">
      <alignment horizontal="center" vertical="center"/>
    </xf>
    <xf numFmtId="0" fontId="15" fillId="2" borderId="17" xfId="0" applyFont="1" applyFill="1" applyBorder="1" applyAlignment="1">
      <alignment horizontal="center" vertical="center"/>
    </xf>
    <xf numFmtId="0" fontId="35" fillId="2" borderId="17" xfId="0" applyFont="1" applyFill="1" applyBorder="1" applyAlignment="1">
      <alignment horizontal="center" vertical="center"/>
    </xf>
    <xf numFmtId="0" fontId="15" fillId="2" borderId="19" xfId="0" applyFont="1" applyFill="1" applyBorder="1" applyAlignment="1">
      <alignment horizontal="center" vertical="center"/>
    </xf>
    <xf numFmtId="0" fontId="15" fillId="3" borderId="17" xfId="0" quotePrefix="1" applyFont="1" applyFill="1" applyBorder="1" applyAlignment="1">
      <alignment horizontal="center" vertical="center"/>
    </xf>
    <xf numFmtId="177" fontId="15" fillId="3" borderId="17" xfId="0" applyNumberFormat="1" applyFont="1" applyFill="1" applyBorder="1" applyAlignment="1">
      <alignment vertical="center"/>
    </xf>
    <xf numFmtId="0" fontId="11" fillId="3" borderId="29" xfId="0" quotePrefix="1" applyFont="1" applyFill="1" applyBorder="1" applyAlignment="1">
      <alignment horizontal="left" vertical="center"/>
    </xf>
    <xf numFmtId="0" fontId="11" fillId="2" borderId="28" xfId="0" applyFont="1" applyFill="1" applyBorder="1" applyAlignment="1">
      <alignment vertical="center"/>
    </xf>
    <xf numFmtId="177" fontId="11" fillId="2" borderId="28" xfId="0" applyNumberFormat="1" applyFont="1" applyFill="1" applyBorder="1" applyAlignment="1">
      <alignment vertical="center"/>
    </xf>
    <xf numFmtId="0" fontId="11" fillId="2" borderId="44" xfId="0" applyFont="1" applyFill="1" applyBorder="1" applyAlignment="1">
      <alignment vertical="center"/>
    </xf>
    <xf numFmtId="0" fontId="35" fillId="0" borderId="167" xfId="0" applyFont="1" applyBorder="1" applyAlignment="1">
      <alignment vertical="center"/>
    </xf>
    <xf numFmtId="0" fontId="15" fillId="2" borderId="168" xfId="0" quotePrefix="1" applyFont="1" applyFill="1" applyBorder="1" applyAlignment="1">
      <alignment horizontal="center" vertical="center"/>
    </xf>
    <xf numFmtId="0" fontId="15" fillId="0" borderId="168" xfId="0" applyFont="1" applyBorder="1" applyAlignment="1">
      <alignment vertical="center"/>
    </xf>
    <xf numFmtId="0" fontId="15" fillId="2" borderId="168" xfId="0" applyFont="1" applyFill="1" applyBorder="1" applyAlignment="1">
      <alignment horizontal="center" vertical="center"/>
    </xf>
    <xf numFmtId="0" fontId="35" fillId="2" borderId="168" xfId="0" applyFont="1" applyFill="1" applyBorder="1" applyAlignment="1">
      <alignment horizontal="center" vertical="center"/>
    </xf>
    <xf numFmtId="177" fontId="15" fillId="2" borderId="168" xfId="0" applyNumberFormat="1" applyFont="1" applyFill="1" applyBorder="1" applyAlignment="1">
      <alignment vertical="center"/>
    </xf>
    <xf numFmtId="0" fontId="15" fillId="2" borderId="169" xfId="0" applyFont="1" applyFill="1" applyBorder="1" applyAlignment="1">
      <alignment horizontal="center" vertical="center"/>
    </xf>
    <xf numFmtId="176" fontId="11" fillId="3" borderId="29" xfId="1" applyNumberFormat="1" applyFont="1" applyFill="1" applyBorder="1" applyAlignment="1">
      <alignment vertical="center"/>
    </xf>
    <xf numFmtId="0" fontId="35" fillId="0" borderId="170" xfId="0" applyFont="1" applyBorder="1" applyAlignment="1">
      <alignment vertical="center"/>
    </xf>
    <xf numFmtId="0" fontId="15" fillId="2" borderId="148" xfId="0" quotePrefix="1" applyFont="1" applyFill="1" applyBorder="1" applyAlignment="1">
      <alignment horizontal="center" vertical="center"/>
    </xf>
    <xf numFmtId="0" fontId="15" fillId="2" borderId="148" xfId="0" applyFont="1" applyFill="1" applyBorder="1" applyAlignment="1">
      <alignment horizontal="center" vertical="center"/>
    </xf>
    <xf numFmtId="0" fontId="35" fillId="2" borderId="148" xfId="0" applyFont="1" applyFill="1" applyBorder="1" applyAlignment="1">
      <alignment horizontal="center" vertical="center"/>
    </xf>
    <xf numFmtId="177" fontId="15" fillId="2" borderId="148" xfId="0" applyNumberFormat="1" applyFont="1" applyFill="1" applyBorder="1" applyAlignment="1">
      <alignment vertical="center"/>
    </xf>
    <xf numFmtId="0" fontId="15" fillId="2" borderId="171" xfId="0" applyFont="1" applyFill="1" applyBorder="1" applyAlignment="1">
      <alignment horizontal="center" vertical="center"/>
    </xf>
    <xf numFmtId="0" fontId="11" fillId="0" borderId="28" xfId="0" applyFont="1" applyBorder="1" applyAlignment="1">
      <alignment horizontal="centerContinuous" vertical="center"/>
    </xf>
    <xf numFmtId="0" fontId="11" fillId="0" borderId="44" xfId="0" applyFont="1" applyBorder="1" applyAlignment="1">
      <alignment vertical="center"/>
    </xf>
    <xf numFmtId="0" fontId="11" fillId="0" borderId="0" xfId="0" applyFont="1" applyAlignment="1">
      <alignment horizontal="centerContinuous" vertical="center"/>
    </xf>
    <xf numFmtId="0" fontId="24" fillId="0" borderId="86" xfId="0" applyFont="1" applyBorder="1" applyAlignment="1">
      <alignment vertical="center"/>
    </xf>
    <xf numFmtId="0" fontId="16" fillId="0" borderId="137" xfId="0" applyFont="1" applyBorder="1" applyAlignment="1">
      <alignment horizontal="centerContinuous" vertical="center"/>
    </xf>
    <xf numFmtId="0" fontId="16" fillId="0" borderId="29" xfId="0" applyFont="1" applyBorder="1" applyAlignment="1">
      <alignment horizontal="centerContinuous" vertical="center"/>
    </xf>
    <xf numFmtId="176" fontId="16" fillId="0" borderId="23" xfId="1" applyNumberFormat="1" applyFont="1" applyBorder="1" applyAlignment="1">
      <alignment vertical="center"/>
    </xf>
    <xf numFmtId="0" fontId="16" fillId="3" borderId="16" xfId="0" applyFont="1" applyFill="1" applyBorder="1" applyAlignment="1">
      <alignment vertical="center"/>
    </xf>
    <xf numFmtId="0" fontId="16" fillId="3" borderId="17" xfId="0" applyFont="1" applyFill="1" applyBorder="1" applyAlignment="1">
      <alignment vertical="center"/>
    </xf>
    <xf numFmtId="0" fontId="16" fillId="3" borderId="17" xfId="0" quotePrefix="1" applyFont="1" applyFill="1" applyBorder="1" applyAlignment="1">
      <alignment horizontal="left" vertical="center"/>
    </xf>
    <xf numFmtId="0" fontId="16" fillId="3" borderId="16" xfId="0" quotePrefix="1" applyFont="1" applyFill="1" applyBorder="1" applyAlignment="1">
      <alignment vertical="center"/>
    </xf>
    <xf numFmtId="0" fontId="16" fillId="3" borderId="17" xfId="0" applyFont="1" applyFill="1" applyBorder="1" applyAlignment="1">
      <alignment horizontal="center" vertical="center"/>
    </xf>
    <xf numFmtId="0" fontId="16" fillId="3" borderId="31" xfId="0" applyFont="1" applyFill="1" applyBorder="1" applyAlignment="1">
      <alignment vertical="center"/>
    </xf>
    <xf numFmtId="0" fontId="16" fillId="3" borderId="29" xfId="0" applyFont="1" applyFill="1" applyBorder="1" applyAlignment="1">
      <alignment vertical="center"/>
    </xf>
    <xf numFmtId="0" fontId="16" fillId="0" borderId="138" xfId="0" applyFont="1" applyBorder="1" applyAlignment="1">
      <alignment horizontal="center" vertical="center"/>
    </xf>
    <xf numFmtId="0" fontId="16" fillId="0" borderId="156" xfId="0" applyFont="1" applyBorder="1" applyAlignment="1">
      <alignment horizontal="centerContinuous" vertical="center"/>
    </xf>
    <xf numFmtId="0" fontId="16" fillId="0" borderId="30" xfId="0" applyFont="1" applyBorder="1" applyAlignment="1">
      <alignment horizontal="centerContinuous" vertical="center"/>
    </xf>
    <xf numFmtId="0" fontId="16" fillId="0" borderId="11" xfId="0" applyFont="1" applyBorder="1" applyAlignment="1">
      <alignment horizontal="centerContinuous" vertical="center"/>
    </xf>
    <xf numFmtId="184" fontId="16" fillId="3" borderId="17" xfId="1" applyNumberFormat="1" applyFont="1" applyFill="1" applyBorder="1" applyAlignment="1">
      <alignment vertical="center"/>
    </xf>
    <xf numFmtId="184" fontId="16" fillId="3" borderId="29" xfId="1" applyNumberFormat="1" applyFont="1" applyFill="1" applyBorder="1" applyAlignment="1">
      <alignment vertical="center"/>
    </xf>
    <xf numFmtId="184" fontId="16" fillId="0" borderId="11" xfId="1" applyNumberFormat="1" applyFont="1" applyBorder="1" applyAlignment="1">
      <alignment vertical="center"/>
    </xf>
    <xf numFmtId="0" fontId="16" fillId="0" borderId="0" xfId="0" applyFont="1" applyAlignment="1">
      <alignment horizontal="right" vertical="center"/>
    </xf>
    <xf numFmtId="0" fontId="11" fillId="3" borderId="100" xfId="0" applyFont="1" applyFill="1" applyBorder="1" applyAlignment="1">
      <alignment vertical="center"/>
    </xf>
    <xf numFmtId="0" fontId="11" fillId="3" borderId="101" xfId="0" applyFont="1" applyFill="1" applyBorder="1" applyAlignment="1">
      <alignment vertical="center"/>
    </xf>
    <xf numFmtId="176" fontId="11" fillId="3" borderId="101" xfId="1" applyNumberFormat="1" applyFont="1" applyFill="1" applyBorder="1" applyAlignment="1">
      <alignment vertical="center"/>
    </xf>
    <xf numFmtId="176" fontId="26" fillId="0" borderId="0" xfId="1" applyNumberFormat="1" applyFont="1" applyFill="1" applyBorder="1" applyAlignment="1">
      <alignment vertical="center"/>
    </xf>
    <xf numFmtId="177" fontId="11" fillId="3" borderId="17" xfId="0" applyNumberFormat="1" applyFont="1" applyFill="1" applyBorder="1" applyAlignment="1">
      <alignment horizontal="center" vertical="center"/>
    </xf>
    <xf numFmtId="0" fontId="25" fillId="0" borderId="0" xfId="0" applyFont="1" applyAlignment="1">
      <alignment horizontal="center" vertical="center"/>
    </xf>
    <xf numFmtId="177" fontId="26" fillId="0" borderId="0" xfId="0" applyNumberFormat="1" applyFont="1" applyAlignment="1">
      <alignment vertical="center"/>
    </xf>
    <xf numFmtId="177" fontId="11" fillId="0" borderId="40" xfId="0" applyNumberFormat="1" applyFont="1" applyBorder="1" applyAlignment="1">
      <alignment horizontal="center" vertical="center"/>
    </xf>
    <xf numFmtId="179" fontId="11" fillId="3" borderId="17" xfId="1" applyNumberFormat="1" applyFont="1" applyFill="1" applyBorder="1" applyAlignment="1">
      <alignment horizontal="center" vertical="center"/>
    </xf>
    <xf numFmtId="180" fontId="11" fillId="3" borderId="17" xfId="0" applyNumberFormat="1" applyFont="1" applyFill="1" applyBorder="1" applyAlignment="1">
      <alignment horizontal="right" vertical="center"/>
    </xf>
    <xf numFmtId="0" fontId="11" fillId="3" borderId="56" xfId="0" applyFont="1" applyFill="1" applyBorder="1" applyAlignment="1">
      <alignment horizontal="center" vertical="center"/>
    </xf>
    <xf numFmtId="182" fontId="11" fillId="0" borderId="11" xfId="0" applyNumberFormat="1" applyFont="1" applyBorder="1" applyAlignment="1">
      <alignment vertical="center"/>
    </xf>
    <xf numFmtId="181" fontId="11" fillId="0" borderId="11" xfId="0" applyNumberFormat="1" applyFont="1" applyBorder="1" applyAlignment="1">
      <alignmen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7" borderId="1" xfId="0" applyFont="1" applyFill="1" applyBorder="1" applyAlignment="1">
      <alignment vertical="center"/>
    </xf>
    <xf numFmtId="0" fontId="11" fillId="7" borderId="0" xfId="0" applyFont="1" applyFill="1" applyAlignment="1">
      <alignment vertical="center"/>
    </xf>
    <xf numFmtId="0" fontId="11" fillId="7" borderId="1" xfId="0" applyFont="1" applyFill="1" applyBorder="1" applyAlignment="1">
      <alignment vertical="center" wrapText="1"/>
    </xf>
    <xf numFmtId="0" fontId="45" fillId="7" borderId="1" xfId="0" applyFont="1" applyFill="1" applyBorder="1" applyAlignment="1">
      <alignment vertical="center"/>
    </xf>
    <xf numFmtId="0" fontId="11" fillId="8" borderId="1" xfId="0" applyFont="1" applyFill="1" applyBorder="1" applyAlignment="1">
      <alignment vertical="center"/>
    </xf>
    <xf numFmtId="0" fontId="11" fillId="8" borderId="1" xfId="0" applyFont="1" applyFill="1" applyBorder="1" applyAlignment="1">
      <alignment vertical="center" wrapText="1"/>
    </xf>
    <xf numFmtId="0" fontId="11" fillId="8" borderId="29" xfId="0" applyFont="1" applyFill="1" applyBorder="1" applyAlignment="1">
      <alignment vertical="center"/>
    </xf>
    <xf numFmtId="0" fontId="45" fillId="7" borderId="1" xfId="0" applyFont="1" applyFill="1" applyBorder="1" applyAlignment="1">
      <alignment vertical="center" wrapText="1"/>
    </xf>
    <xf numFmtId="0" fontId="45" fillId="8" borderId="1" xfId="0" applyFont="1" applyFill="1" applyBorder="1" applyAlignment="1">
      <alignment vertical="center" wrapText="1"/>
    </xf>
    <xf numFmtId="0" fontId="24" fillId="0" borderId="0" xfId="0" applyFont="1" applyAlignment="1">
      <alignment vertical="center"/>
    </xf>
    <xf numFmtId="178" fontId="11" fillId="3" borderId="175" xfId="0" applyNumberFormat="1" applyFont="1" applyFill="1" applyBorder="1" applyAlignment="1" applyProtection="1">
      <alignment vertical="center"/>
      <protection locked="0"/>
    </xf>
    <xf numFmtId="178" fontId="11" fillId="3" borderId="136" xfId="0" applyNumberFormat="1" applyFont="1" applyFill="1" applyBorder="1" applyAlignment="1" applyProtection="1">
      <alignment vertical="center"/>
      <protection locked="0"/>
    </xf>
    <xf numFmtId="178" fontId="11" fillId="3" borderId="129" xfId="0" applyNumberFormat="1" applyFont="1" applyFill="1" applyBorder="1" applyAlignment="1" applyProtection="1">
      <alignment vertical="center"/>
      <protection locked="0"/>
    </xf>
    <xf numFmtId="178" fontId="11" fillId="0" borderId="139" xfId="1" applyNumberFormat="1" applyFont="1" applyBorder="1" applyAlignment="1" applyProtection="1">
      <alignment vertical="center"/>
    </xf>
    <xf numFmtId="178" fontId="11" fillId="0" borderId="162" xfId="0" applyNumberFormat="1" applyFont="1" applyBorder="1" applyAlignment="1">
      <alignment vertical="center"/>
    </xf>
    <xf numFmtId="178" fontId="11" fillId="0" borderId="19" xfId="1" applyNumberFormat="1" applyFont="1" applyFill="1" applyBorder="1" applyAlignment="1" applyProtection="1">
      <alignment vertical="center"/>
    </xf>
    <xf numFmtId="0" fontId="11" fillId="0" borderId="47" xfId="0" applyFont="1" applyBorder="1" applyAlignment="1">
      <alignment horizontal="center" vertical="center" wrapText="1"/>
    </xf>
    <xf numFmtId="0" fontId="15" fillId="0" borderId="95" xfId="0" applyFont="1" applyBorder="1" applyAlignment="1">
      <alignment horizontal="center" vertical="center" wrapText="1"/>
    </xf>
    <xf numFmtId="0" fontId="49" fillId="0" borderId="0" xfId="0" applyFont="1" applyAlignment="1">
      <alignment vertical="center" wrapText="1"/>
    </xf>
    <xf numFmtId="43" fontId="11" fillId="9" borderId="125" xfId="1" applyFont="1" applyFill="1" applyBorder="1" applyAlignment="1" applyProtection="1">
      <alignment vertical="center"/>
    </xf>
    <xf numFmtId="176" fontId="16" fillId="3" borderId="17" xfId="1" applyNumberFormat="1" applyFont="1" applyFill="1" applyBorder="1" applyAlignment="1">
      <alignment vertical="center"/>
    </xf>
    <xf numFmtId="176" fontId="16" fillId="0" borderId="19" xfId="1" applyNumberFormat="1" applyFont="1" applyBorder="1" applyAlignment="1">
      <alignment vertical="center"/>
    </xf>
    <xf numFmtId="176" fontId="16" fillId="3" borderId="29" xfId="1" applyNumberFormat="1" applyFont="1" applyFill="1" applyBorder="1" applyAlignment="1">
      <alignment vertical="center"/>
    </xf>
    <xf numFmtId="176" fontId="16" fillId="0" borderId="11" xfId="1" applyNumberFormat="1" applyFont="1" applyBorder="1" applyAlignment="1">
      <alignment vertical="center"/>
    </xf>
    <xf numFmtId="176" fontId="16" fillId="0" borderId="27" xfId="1" applyNumberFormat="1" applyFont="1" applyBorder="1" applyAlignment="1">
      <alignment vertical="center"/>
    </xf>
    <xf numFmtId="0" fontId="18" fillId="0" borderId="0" xfId="0" applyFont="1" applyAlignment="1">
      <alignment horizontal="left" vertical="center"/>
    </xf>
    <xf numFmtId="0" fontId="11" fillId="0" borderId="103" xfId="0" applyFont="1" applyBorder="1" applyAlignment="1">
      <alignment horizontal="center" vertical="center" wrapText="1"/>
    </xf>
    <xf numFmtId="0" fontId="11" fillId="0" borderId="73" xfId="0" applyFont="1" applyBorder="1" applyAlignment="1">
      <alignment horizontal="center" vertical="center" wrapText="1"/>
    </xf>
    <xf numFmtId="0" fontId="11" fillId="0" borderId="105" xfId="0" applyFont="1" applyBorder="1" applyAlignment="1">
      <alignment horizontal="center" vertical="center" wrapText="1"/>
    </xf>
    <xf numFmtId="0" fontId="17" fillId="0" borderId="0" xfId="0" applyFont="1" applyAlignment="1">
      <alignment horizontal="left" vertical="center"/>
    </xf>
    <xf numFmtId="0" fontId="11" fillId="0" borderId="106" xfId="0" applyFont="1" applyBorder="1" applyAlignment="1">
      <alignment horizontal="center" vertical="center"/>
    </xf>
    <xf numFmtId="0" fontId="11" fillId="0" borderId="73" xfId="0" applyFont="1" applyBorder="1" applyAlignment="1">
      <alignment horizontal="center" vertical="center"/>
    </xf>
    <xf numFmtId="0" fontId="11" fillId="0" borderId="104" xfId="0" applyFont="1" applyBorder="1" applyAlignment="1">
      <alignment horizontal="center" vertical="center"/>
    </xf>
    <xf numFmtId="0" fontId="49" fillId="0" borderId="0" xfId="0" applyFont="1" applyAlignment="1">
      <alignment horizontal="left" vertical="center"/>
    </xf>
    <xf numFmtId="0" fontId="11" fillId="0" borderId="52" xfId="0" applyFont="1" applyBorder="1" applyAlignment="1">
      <alignment horizontal="center" vertical="center"/>
    </xf>
    <xf numFmtId="0" fontId="11" fillId="0" borderId="51" xfId="0" applyFont="1" applyBorder="1" applyAlignment="1">
      <alignment horizontal="center" vertical="center"/>
    </xf>
    <xf numFmtId="0" fontId="11" fillId="0" borderId="103" xfId="0" applyFont="1" applyBorder="1" applyAlignment="1">
      <alignment horizontal="center" vertical="center"/>
    </xf>
    <xf numFmtId="0" fontId="13" fillId="0" borderId="0" xfId="0" applyFont="1" applyAlignment="1">
      <alignment horizontal="center" vertical="center"/>
    </xf>
    <xf numFmtId="0" fontId="11" fillId="0" borderId="0" xfId="0" applyFont="1" applyAlignment="1">
      <alignment vertical="center"/>
    </xf>
    <xf numFmtId="0" fontId="11" fillId="0" borderId="95" xfId="0" applyFont="1" applyBorder="1" applyAlignment="1">
      <alignment horizontal="center" vertical="center"/>
    </xf>
    <xf numFmtId="0" fontId="11" fillId="0" borderId="29" xfId="0" applyFont="1" applyBorder="1" applyAlignment="1">
      <alignment vertical="center"/>
    </xf>
    <xf numFmtId="0" fontId="11" fillId="0" borderId="47" xfId="0" applyFont="1" applyBorder="1" applyAlignment="1">
      <alignment vertical="center"/>
    </xf>
    <xf numFmtId="0" fontId="11" fillId="0" borderId="107" xfId="0" applyFont="1" applyBorder="1" applyAlignment="1">
      <alignment horizontal="center" vertical="center" wrapText="1"/>
    </xf>
    <xf numFmtId="0" fontId="11" fillId="0" borderId="23" xfId="0" applyFont="1" applyBorder="1" applyAlignment="1">
      <alignment vertical="center" wrapText="1"/>
    </xf>
    <xf numFmtId="0" fontId="11" fillId="0" borderId="76" xfId="0" applyFont="1" applyBorder="1" applyAlignment="1">
      <alignment vertical="center" wrapText="1"/>
    </xf>
    <xf numFmtId="0" fontId="12" fillId="0" borderId="108" xfId="0" applyFont="1" applyBorder="1" applyAlignment="1">
      <alignment horizontal="center" vertical="center" wrapText="1"/>
    </xf>
    <xf numFmtId="0" fontId="11" fillId="0" borderId="109" xfId="0" applyFont="1" applyBorder="1" applyAlignment="1">
      <alignment vertical="center"/>
    </xf>
    <xf numFmtId="0" fontId="11" fillId="0" borderId="110" xfId="0" applyFont="1" applyBorder="1" applyAlignment="1">
      <alignment vertical="center"/>
    </xf>
    <xf numFmtId="0" fontId="21" fillId="2" borderId="113" xfId="0" applyFont="1" applyFill="1" applyBorder="1" applyAlignment="1">
      <alignment horizontal="center" vertical="center"/>
    </xf>
    <xf numFmtId="0" fontId="21" fillId="2" borderId="114" xfId="0" applyFont="1" applyFill="1" applyBorder="1" applyAlignment="1">
      <alignment horizontal="center" vertical="center"/>
    </xf>
    <xf numFmtId="0" fontId="21" fillId="2" borderId="115" xfId="0" applyFont="1" applyFill="1" applyBorder="1" applyAlignment="1">
      <alignment horizontal="center" vertical="center"/>
    </xf>
    <xf numFmtId="0" fontId="21" fillId="3" borderId="0" xfId="0" applyFont="1" applyFill="1" applyAlignment="1">
      <alignment horizontal="left" vertical="center"/>
    </xf>
    <xf numFmtId="0" fontId="21" fillId="2" borderId="116" xfId="0" applyFont="1" applyFill="1" applyBorder="1" applyAlignment="1">
      <alignment horizontal="right" vertical="center"/>
    </xf>
    <xf numFmtId="0" fontId="21" fillId="2" borderId="6" xfId="0" applyFont="1" applyFill="1" applyBorder="1" applyAlignment="1">
      <alignment horizontal="right" vertical="center"/>
    </xf>
    <xf numFmtId="0" fontId="38" fillId="2" borderId="111" xfId="0" applyFont="1" applyFill="1" applyBorder="1" applyAlignment="1">
      <alignment horizontal="left" vertical="center"/>
    </xf>
    <xf numFmtId="0" fontId="38" fillId="2" borderId="112" xfId="0" applyFont="1" applyFill="1" applyBorder="1" applyAlignment="1">
      <alignment horizontal="left" vertical="center"/>
    </xf>
    <xf numFmtId="0" fontId="22" fillId="2" borderId="0" xfId="0" applyFont="1" applyFill="1" applyAlignment="1">
      <alignment horizontal="center" vertical="center"/>
    </xf>
    <xf numFmtId="0" fontId="23" fillId="3" borderId="0" xfId="0" applyFont="1" applyFill="1" applyAlignment="1">
      <alignment horizontal="left" vertical="center" wrapText="1"/>
    </xf>
    <xf numFmtId="43" fontId="24" fillId="2" borderId="177" xfId="1" applyFont="1" applyFill="1" applyBorder="1" applyAlignment="1" applyProtection="1">
      <alignment horizontal="left" vertical="center"/>
    </xf>
    <xf numFmtId="43" fontId="24" fillId="2" borderId="130" xfId="1" applyFont="1" applyFill="1" applyBorder="1" applyAlignment="1" applyProtection="1">
      <alignment horizontal="left" vertical="center"/>
    </xf>
    <xf numFmtId="43" fontId="24" fillId="2" borderId="50" xfId="1" applyFont="1" applyFill="1" applyBorder="1" applyAlignment="1" applyProtection="1">
      <alignment horizontal="left" vertical="center"/>
    </xf>
    <xf numFmtId="0" fontId="15" fillId="0" borderId="95" xfId="0" applyFont="1" applyBorder="1" applyAlignment="1">
      <alignment horizontal="center" vertical="center" wrapText="1"/>
    </xf>
    <xf numFmtId="0" fontId="15" fillId="0" borderId="29" xfId="0" applyFont="1" applyBorder="1" applyAlignment="1">
      <alignment horizontal="center" vertical="center" wrapText="1"/>
    </xf>
    <xf numFmtId="0" fontId="16" fillId="0" borderId="95" xfId="0" applyFont="1" applyBorder="1" applyAlignment="1">
      <alignment horizontal="center" vertical="center" wrapText="1"/>
    </xf>
    <xf numFmtId="0" fontId="16" fillId="0" borderId="29" xfId="0" applyFont="1" applyBorder="1" applyAlignment="1">
      <alignment horizontal="center" vertical="center" wrapText="1"/>
    </xf>
    <xf numFmtId="0" fontId="15" fillId="0" borderId="107" xfId="0" applyFont="1" applyBorder="1" applyAlignment="1">
      <alignment horizontal="center" vertical="center" wrapText="1"/>
    </xf>
    <xf numFmtId="0" fontId="15" fillId="0" borderId="23" xfId="0" applyFont="1" applyBorder="1" applyAlignment="1">
      <alignment horizontal="center" vertical="center" wrapText="1"/>
    </xf>
    <xf numFmtId="0" fontId="11" fillId="0" borderId="95" xfId="0" applyFont="1" applyBorder="1" applyAlignment="1">
      <alignment horizontal="center" vertical="center" wrapText="1"/>
    </xf>
    <xf numFmtId="0" fontId="11" fillId="0" borderId="29" xfId="0" applyFont="1" applyBorder="1" applyAlignment="1">
      <alignment horizontal="center" vertical="center" wrapText="1"/>
    </xf>
    <xf numFmtId="0" fontId="17" fillId="0" borderId="0" xfId="0" applyFont="1" applyAlignment="1">
      <alignment horizontal="left" vertical="center" wrapText="1"/>
    </xf>
    <xf numFmtId="0" fontId="11" fillId="0" borderId="119" xfId="0" applyFont="1" applyBorder="1" applyAlignment="1">
      <alignment horizontal="right" vertical="center"/>
    </xf>
    <xf numFmtId="0" fontId="42" fillId="0" borderId="129" xfId="0" applyFont="1" applyBorder="1" applyAlignment="1">
      <alignment horizontal="center" vertical="center" wrapText="1"/>
    </xf>
    <xf numFmtId="0" fontId="42" fillId="0" borderId="130" xfId="0" applyFont="1" applyBorder="1" applyAlignment="1">
      <alignment horizontal="center" vertical="center" wrapText="1"/>
    </xf>
    <xf numFmtId="0" fontId="15" fillId="0" borderId="50" xfId="0" applyFont="1" applyBorder="1" applyAlignment="1">
      <alignment horizontal="center" vertical="center"/>
    </xf>
    <xf numFmtId="0" fontId="15" fillId="0" borderId="120" xfId="0" applyFont="1" applyBorder="1" applyAlignment="1">
      <alignment horizontal="center" vertical="center" wrapText="1"/>
    </xf>
    <xf numFmtId="0" fontId="15" fillId="0" borderId="96" xfId="0" applyFont="1" applyBorder="1" applyAlignment="1">
      <alignment horizontal="center" vertical="center" wrapText="1"/>
    </xf>
    <xf numFmtId="0" fontId="15" fillId="0" borderId="46" xfId="0" applyFont="1" applyBorder="1" applyAlignment="1">
      <alignment horizontal="center" vertical="center" wrapText="1"/>
    </xf>
    <xf numFmtId="0" fontId="11" fillId="0" borderId="96" xfId="0" applyFont="1" applyBorder="1" applyAlignment="1">
      <alignment horizontal="center" vertical="center" wrapText="1"/>
    </xf>
    <xf numFmtId="0" fontId="11" fillId="0" borderId="46" xfId="0" applyFont="1" applyBorder="1" applyAlignment="1">
      <alignment horizontal="center" vertical="center" wrapText="1"/>
    </xf>
    <xf numFmtId="43" fontId="24" fillId="2" borderId="48" xfId="1" applyFont="1" applyFill="1" applyBorder="1" applyAlignment="1" applyProtection="1">
      <alignment horizontal="left" vertical="center"/>
    </xf>
    <xf numFmtId="43" fontId="24" fillId="2" borderId="1" xfId="1" applyFont="1" applyFill="1" applyBorder="1" applyAlignment="1" applyProtection="1">
      <alignment horizontal="left" vertical="center"/>
    </xf>
    <xf numFmtId="43" fontId="24" fillId="2" borderId="121" xfId="1" applyFont="1" applyFill="1" applyBorder="1" applyAlignment="1" applyProtection="1">
      <alignment vertical="center"/>
    </xf>
    <xf numFmtId="43" fontId="24" fillId="2" borderId="122" xfId="1" applyFont="1" applyFill="1" applyBorder="1" applyAlignment="1" applyProtection="1">
      <alignment vertical="center"/>
    </xf>
    <xf numFmtId="43" fontId="24" fillId="2" borderId="123" xfId="1" applyFont="1" applyFill="1" applyBorder="1" applyAlignment="1" applyProtection="1">
      <alignment vertical="center"/>
    </xf>
    <xf numFmtId="43" fontId="24" fillId="2" borderId="124" xfId="1" applyFont="1" applyFill="1" applyBorder="1" applyAlignment="1" applyProtection="1">
      <alignment vertical="center"/>
    </xf>
    <xf numFmtId="43" fontId="24" fillId="2" borderId="125" xfId="1" applyFont="1" applyFill="1" applyBorder="1" applyAlignment="1" applyProtection="1">
      <alignment vertical="center"/>
    </xf>
    <xf numFmtId="43" fontId="24" fillId="2" borderId="21" xfId="1" applyFont="1" applyFill="1" applyBorder="1" applyAlignment="1" applyProtection="1">
      <alignment vertical="center"/>
    </xf>
    <xf numFmtId="178" fontId="11" fillId="0" borderId="117" xfId="0" applyNumberFormat="1" applyFont="1" applyBorder="1" applyAlignment="1">
      <alignment horizontal="center" vertical="center"/>
    </xf>
    <xf numFmtId="178" fontId="11" fillId="0" borderId="108" xfId="0" applyNumberFormat="1" applyFont="1" applyBorder="1" applyAlignment="1">
      <alignment horizontal="center" vertical="center"/>
    </xf>
    <xf numFmtId="178" fontId="11" fillId="0" borderId="86" xfId="0" applyNumberFormat="1" applyFont="1" applyBorder="1" applyAlignment="1">
      <alignment horizontal="center" vertical="center"/>
    </xf>
    <xf numFmtId="178" fontId="11" fillId="0" borderId="109" xfId="0" applyNumberFormat="1" applyFont="1" applyBorder="1" applyAlignment="1">
      <alignment horizontal="center" vertical="center"/>
    </xf>
    <xf numFmtId="178" fontId="11" fillId="0" borderId="176" xfId="0" applyNumberFormat="1" applyFont="1" applyBorder="1" applyAlignment="1">
      <alignment horizontal="center" vertical="center"/>
    </xf>
    <xf numFmtId="178" fontId="11" fillId="0" borderId="118" xfId="0" applyNumberFormat="1" applyFont="1" applyBorder="1" applyAlignment="1">
      <alignment horizontal="center" vertical="center"/>
    </xf>
    <xf numFmtId="0" fontId="11" fillId="0" borderId="52"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47" xfId="0" applyFont="1" applyBorder="1" applyAlignment="1">
      <alignment horizontal="center" vertical="center" wrapText="1"/>
    </xf>
    <xf numFmtId="0" fontId="16" fillId="0" borderId="0" xfId="0" applyFont="1" applyAlignment="1">
      <alignment vertical="top" wrapText="1"/>
    </xf>
    <xf numFmtId="0" fontId="11" fillId="0" borderId="0" xfId="0" applyFont="1" applyAlignment="1">
      <alignment vertical="top" wrapText="1"/>
    </xf>
    <xf numFmtId="0" fontId="49" fillId="0" borderId="0" xfId="0" applyFont="1" applyAlignment="1">
      <alignment horizontal="left" vertical="top" wrapText="1"/>
    </xf>
    <xf numFmtId="0" fontId="17" fillId="0" borderId="0" xfId="0" applyFont="1" applyAlignment="1">
      <alignment horizontal="left" vertical="top" wrapText="1"/>
    </xf>
    <xf numFmtId="0" fontId="11" fillId="0" borderId="140" xfId="0" quotePrefix="1" applyFont="1" applyBorder="1" applyAlignment="1">
      <alignment horizontal="center" vertical="center"/>
    </xf>
    <xf numFmtId="0" fontId="11" fillId="0" borderId="105" xfId="0" applyFont="1" applyBorder="1" applyAlignment="1">
      <alignment horizontal="center" vertical="center"/>
    </xf>
    <xf numFmtId="0" fontId="11" fillId="0" borderId="140" xfId="0" applyFont="1" applyBorder="1" applyAlignment="1">
      <alignment horizontal="center" vertical="center"/>
    </xf>
    <xf numFmtId="0" fontId="19" fillId="0" borderId="64" xfId="0" applyFont="1" applyBorder="1" applyAlignment="1">
      <alignment horizontal="center" vertical="center"/>
    </xf>
    <xf numFmtId="0" fontId="19" fillId="0" borderId="64" xfId="0" applyFont="1" applyBorder="1" applyAlignment="1">
      <alignment horizontal="center" vertical="center" wrapText="1"/>
    </xf>
    <xf numFmtId="0" fontId="12" fillId="0" borderId="140" xfId="0" applyFont="1" applyBorder="1" applyAlignment="1">
      <alignment horizontal="left" vertical="center"/>
    </xf>
    <xf numFmtId="0" fontId="12" fillId="0" borderId="73" xfId="0" applyFont="1" applyBorder="1" applyAlignment="1">
      <alignment horizontal="left" vertical="center"/>
    </xf>
    <xf numFmtId="0" fontId="12" fillId="0" borderId="105" xfId="0" applyFont="1" applyBorder="1" applyAlignment="1">
      <alignment horizontal="left" vertical="center"/>
    </xf>
    <xf numFmtId="0" fontId="11" fillId="0" borderId="151" xfId="0" applyFont="1" applyBorder="1" applyAlignment="1">
      <alignment horizontal="left" vertical="center"/>
    </xf>
    <xf numFmtId="0" fontId="11" fillId="0" borderId="152" xfId="0" applyFont="1" applyBorder="1" applyAlignment="1">
      <alignment horizontal="left" vertical="center"/>
    </xf>
    <xf numFmtId="0" fontId="11" fillId="0" borderId="153" xfId="0" applyFont="1" applyBorder="1" applyAlignment="1">
      <alignment horizontal="left" vertical="center"/>
    </xf>
    <xf numFmtId="0" fontId="11" fillId="0" borderId="159" xfId="0" applyFont="1" applyBorder="1" applyAlignment="1">
      <alignment horizontal="left" vertical="center"/>
    </xf>
    <xf numFmtId="0" fontId="11" fillId="0" borderId="119" xfId="0" applyFont="1" applyBorder="1" applyAlignment="1">
      <alignment horizontal="left" vertical="center"/>
    </xf>
    <xf numFmtId="0" fontId="11" fillId="0" borderId="160" xfId="0" applyFont="1" applyBorder="1" applyAlignment="1">
      <alignment horizontal="left" vertical="center"/>
    </xf>
    <xf numFmtId="0" fontId="31" fillId="0" borderId="140" xfId="0" applyFont="1" applyBorder="1" applyAlignment="1">
      <alignment horizontal="left" vertical="center"/>
    </xf>
    <xf numFmtId="0" fontId="31" fillId="0" borderId="73" xfId="0" applyFont="1" applyBorder="1" applyAlignment="1">
      <alignment horizontal="left" vertical="center"/>
    </xf>
    <xf numFmtId="0" fontId="31" fillId="0" borderId="105" xfId="0" applyFont="1" applyBorder="1" applyAlignment="1">
      <alignment horizontal="left" vertical="center"/>
    </xf>
    <xf numFmtId="0" fontId="19" fillId="0" borderId="81" xfId="0" applyFont="1" applyBorder="1" applyAlignment="1">
      <alignment horizontal="center" vertical="center"/>
    </xf>
    <xf numFmtId="0" fontId="11" fillId="0" borderId="51" xfId="0" applyFont="1" applyBorder="1" applyAlignment="1">
      <alignment vertical="center"/>
    </xf>
    <xf numFmtId="0" fontId="32" fillId="0" borderId="64" xfId="0" applyFont="1" applyBorder="1" applyAlignment="1">
      <alignment horizontal="center" vertical="center" wrapText="1"/>
    </xf>
    <xf numFmtId="0" fontId="19" fillId="0" borderId="129" xfId="0" applyFont="1" applyBorder="1" applyAlignment="1">
      <alignment horizontal="left" vertical="center" wrapText="1"/>
    </xf>
    <xf numFmtId="0" fontId="11" fillId="0" borderId="130" xfId="0" applyFont="1" applyBorder="1" applyAlignment="1">
      <alignment vertical="center" wrapText="1"/>
    </xf>
    <xf numFmtId="0" fontId="11" fillId="0" borderId="89" xfId="0" applyFont="1" applyBorder="1" applyAlignment="1">
      <alignment vertical="center" wrapText="1"/>
    </xf>
    <xf numFmtId="0" fontId="11" fillId="0" borderId="139" xfId="0" applyFont="1" applyBorder="1" applyAlignment="1">
      <alignment horizontal="left" vertical="center"/>
    </xf>
    <xf numFmtId="0" fontId="11" fillId="0" borderId="156" xfId="0" applyFont="1" applyBorder="1" applyAlignment="1">
      <alignment horizontal="left" vertical="center"/>
    </xf>
    <xf numFmtId="0" fontId="11" fillId="0" borderId="157" xfId="0" applyFont="1" applyBorder="1" applyAlignment="1">
      <alignment horizontal="left" vertical="center"/>
    </xf>
    <xf numFmtId="0" fontId="49" fillId="0" borderId="0" xfId="0" applyFont="1" applyAlignment="1">
      <alignment horizontal="left" vertical="center" wrapText="1"/>
    </xf>
    <xf numFmtId="0" fontId="15" fillId="0" borderId="119" xfId="0" applyFont="1" applyBorder="1" applyAlignment="1">
      <alignment horizontal="right" vertical="center"/>
    </xf>
    <xf numFmtId="0" fontId="24" fillId="0" borderId="126" xfId="0" applyFont="1" applyBorder="1" applyAlignment="1">
      <alignment horizontal="center" vertical="center"/>
    </xf>
    <xf numFmtId="0" fontId="24" fillId="0" borderId="127" xfId="0" applyFont="1" applyBorder="1" applyAlignment="1">
      <alignment horizontal="center" vertical="center"/>
    </xf>
    <xf numFmtId="0" fontId="24" fillId="0" borderId="31" xfId="0" applyFont="1" applyBorder="1" applyAlignment="1">
      <alignment horizontal="center" vertical="center"/>
    </xf>
    <xf numFmtId="0" fontId="24" fillId="0" borderId="29" xfId="0" applyFont="1" applyBorder="1" applyAlignment="1">
      <alignment horizontal="center" vertical="center"/>
    </xf>
    <xf numFmtId="0" fontId="11" fillId="0" borderId="128" xfId="0" applyFont="1" applyBorder="1" applyAlignment="1">
      <alignment horizontal="center"/>
    </xf>
    <xf numFmtId="0" fontId="11" fillId="0" borderId="43" xfId="0" applyFont="1" applyBorder="1" applyAlignment="1">
      <alignment horizontal="center"/>
    </xf>
    <xf numFmtId="0" fontId="18" fillId="0" borderId="0" xfId="0" applyFont="1" applyAlignment="1">
      <alignment horizontal="left" vertical="center" wrapText="1"/>
    </xf>
    <xf numFmtId="0" fontId="11" fillId="0" borderId="128" xfId="0" quotePrefix="1" applyFont="1" applyBorder="1" applyAlignment="1">
      <alignment horizontal="center" vertical="center"/>
    </xf>
    <xf numFmtId="0" fontId="11" fillId="0" borderId="166" xfId="0" applyFont="1" applyBorder="1" applyAlignment="1">
      <alignment horizontal="center" vertical="center"/>
    </xf>
    <xf numFmtId="0" fontId="11" fillId="0" borderId="43" xfId="0" applyFont="1" applyBorder="1" applyAlignment="1">
      <alignment horizontal="center" vertical="center"/>
    </xf>
    <xf numFmtId="0" fontId="17" fillId="0" borderId="0" xfId="0" applyFont="1" applyAlignment="1">
      <alignment vertical="center" wrapText="1"/>
    </xf>
    <xf numFmtId="176" fontId="16" fillId="0" borderId="172" xfId="1" applyNumberFormat="1" applyFont="1" applyBorder="1" applyAlignment="1">
      <alignment horizontal="center" vertical="center" wrapText="1"/>
    </xf>
    <xf numFmtId="176" fontId="16" fillId="0" borderId="173" xfId="1" applyNumberFormat="1" applyFont="1" applyBorder="1" applyAlignment="1">
      <alignment horizontal="center" vertical="center" wrapText="1"/>
    </xf>
    <xf numFmtId="176" fontId="16" fillId="0" borderId="174" xfId="1" applyNumberFormat="1" applyFont="1" applyBorder="1" applyAlignment="1">
      <alignment horizontal="center" vertical="center" wrapText="1"/>
    </xf>
    <xf numFmtId="0" fontId="11" fillId="0" borderId="47" xfId="0" applyFont="1" applyBorder="1" applyAlignment="1">
      <alignment horizontal="center" vertical="center"/>
    </xf>
    <xf numFmtId="177" fontId="11" fillId="0" borderId="11" xfId="0" applyNumberFormat="1" applyFont="1" applyBorder="1" applyAlignment="1">
      <alignment horizontal="center" vertical="center"/>
    </xf>
    <xf numFmtId="177" fontId="11" fillId="0" borderId="47" xfId="0" applyNumberFormat="1" applyFont="1" applyBorder="1" applyAlignment="1">
      <alignment horizontal="center" vertical="center"/>
    </xf>
    <xf numFmtId="177" fontId="11" fillId="0" borderId="76" xfId="0" applyNumberFormat="1" applyFont="1" applyBorder="1" applyAlignment="1">
      <alignment horizontal="center" vertical="center"/>
    </xf>
    <xf numFmtId="176" fontId="11" fillId="3" borderId="17" xfId="1" applyNumberFormat="1" applyFont="1" applyFill="1" applyBorder="1" applyAlignment="1">
      <alignment horizontal="center" vertical="center"/>
    </xf>
    <xf numFmtId="176" fontId="11" fillId="3" borderId="19" xfId="1" applyNumberFormat="1" applyFont="1" applyFill="1" applyBorder="1" applyAlignment="1">
      <alignment horizontal="center" vertical="center"/>
    </xf>
    <xf numFmtId="0" fontId="11" fillId="3" borderId="9"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24" xfId="0" applyFont="1" applyFill="1" applyBorder="1" applyAlignment="1">
      <alignment horizontal="center" vertical="center"/>
    </xf>
    <xf numFmtId="177" fontId="11" fillId="0" borderId="27" xfId="0" applyNumberFormat="1" applyFont="1" applyBorder="1" applyAlignment="1">
      <alignment horizontal="center" vertical="center"/>
    </xf>
    <xf numFmtId="0" fontId="11" fillId="0" borderId="0" xfId="0" applyFont="1" applyAlignment="1">
      <alignment vertical="center" wrapText="1"/>
    </xf>
    <xf numFmtId="0" fontId="26" fillId="0" borderId="0" xfId="0" applyFont="1" applyAlignment="1">
      <alignment horizontal="center" vertical="center" wrapText="1"/>
    </xf>
    <xf numFmtId="0" fontId="26" fillId="0" borderId="0" xfId="0" applyFont="1" applyAlignment="1">
      <alignment horizontal="center" vertical="center"/>
    </xf>
    <xf numFmtId="0" fontId="11" fillId="0" borderId="76" xfId="0" applyFont="1" applyBorder="1" applyAlignment="1">
      <alignment horizontal="center" vertical="center" wrapText="1"/>
    </xf>
    <xf numFmtId="0" fontId="11" fillId="0" borderId="31" xfId="0" applyFont="1" applyBorder="1" applyAlignment="1">
      <alignment vertical="center" wrapText="1"/>
    </xf>
    <xf numFmtId="0" fontId="11" fillId="0" borderId="77" xfId="0" applyFont="1" applyBorder="1" applyAlignment="1">
      <alignment vertical="center" wrapText="1"/>
    </xf>
    <xf numFmtId="177" fontId="12" fillId="0" borderId="79" xfId="0" applyNumberFormat="1" applyFont="1" applyBorder="1" applyAlignment="1">
      <alignment horizontal="center" vertical="center" wrapText="1"/>
    </xf>
    <xf numFmtId="177" fontId="12" fillId="0" borderId="53" xfId="0" applyNumberFormat="1" applyFont="1" applyBorder="1" applyAlignment="1">
      <alignment horizontal="center" vertical="center" wrapText="1"/>
    </xf>
    <xf numFmtId="177" fontId="12" fillId="0" borderId="69" xfId="0" applyNumberFormat="1" applyFont="1" applyBorder="1" applyAlignment="1">
      <alignment horizontal="center" vertical="center" wrapText="1"/>
    </xf>
    <xf numFmtId="0" fontId="11" fillId="0" borderId="58" xfId="0" applyFont="1" applyBorder="1" applyAlignment="1">
      <alignment horizontal="center" vertical="center"/>
    </xf>
  </cellXfs>
  <cellStyles count="2">
    <cellStyle name="一般" xfId="0" builtinId="0"/>
    <cellStyle name="千分位"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15875</xdr:colOff>
      <xdr:row>10</xdr:row>
      <xdr:rowOff>0</xdr:rowOff>
    </xdr:from>
    <xdr:to>
      <xdr:col>1</xdr:col>
      <xdr:colOff>622284</xdr:colOff>
      <xdr:row>12</xdr:row>
      <xdr:rowOff>0</xdr:rowOff>
    </xdr:to>
    <xdr:cxnSp macro="">
      <xdr:nvCxnSpPr>
        <xdr:cNvPr id="3" name="直線接點 2">
          <a:extLst>
            <a:ext uri="{FF2B5EF4-FFF2-40B4-BE49-F238E27FC236}">
              <a16:creationId xmlns:a16="http://schemas.microsoft.com/office/drawing/2014/main" id="{C633D643-C2ED-E4F0-C835-1EE236EBCA9E}"/>
            </a:ext>
          </a:extLst>
        </xdr:cNvPr>
        <xdr:cNvCxnSpPr/>
      </xdr:nvCxnSpPr>
      <xdr:spPr>
        <a:xfrm>
          <a:off x="9525" y="2628900"/>
          <a:ext cx="1228725" cy="590550"/>
        </a:xfrm>
        <a:prstGeom prst="line">
          <a:avLst/>
        </a:prstGeom>
        <a:ln>
          <a:solidFill>
            <a:schemeClr val="tx2"/>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17</xdr:row>
      <xdr:rowOff>0</xdr:rowOff>
    </xdr:from>
    <xdr:to>
      <xdr:col>1</xdr:col>
      <xdr:colOff>619109</xdr:colOff>
      <xdr:row>19</xdr:row>
      <xdr:rowOff>0</xdr:rowOff>
    </xdr:to>
    <xdr:cxnSp macro="">
      <xdr:nvCxnSpPr>
        <xdr:cNvPr id="4" name="直線接點 3">
          <a:extLst>
            <a:ext uri="{FF2B5EF4-FFF2-40B4-BE49-F238E27FC236}">
              <a16:creationId xmlns:a16="http://schemas.microsoft.com/office/drawing/2014/main" id="{8D6A3749-AD7C-7F89-B70E-40703B850F7C}"/>
            </a:ext>
          </a:extLst>
        </xdr:cNvPr>
        <xdr:cNvCxnSpPr/>
      </xdr:nvCxnSpPr>
      <xdr:spPr>
        <a:xfrm>
          <a:off x="0" y="4695825"/>
          <a:ext cx="1231900" cy="590550"/>
        </a:xfrm>
        <a:prstGeom prst="line">
          <a:avLst/>
        </a:prstGeom>
        <a:ln>
          <a:solidFill>
            <a:schemeClr val="tx2"/>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6"/>
  <sheetViews>
    <sheetView topLeftCell="A3" workbookViewId="0">
      <selection activeCell="F40" sqref="F40"/>
    </sheetView>
  </sheetViews>
  <sheetFormatPr defaultColWidth="8.88671875" defaultRowHeight="21" customHeight="1" x14ac:dyDescent="0.3"/>
  <cols>
    <col min="1" max="1" width="8.88671875" style="6"/>
    <col min="2" max="2" width="14.109375" style="6" customWidth="1"/>
    <col min="3" max="3" width="36" style="6" customWidth="1"/>
    <col min="4" max="16384" width="8.88671875" style="6"/>
  </cols>
  <sheetData>
    <row r="2" spans="2:3" ht="21" customHeight="1" x14ac:dyDescent="0.3">
      <c r="B2" s="111"/>
      <c r="C2" s="6" t="s">
        <v>63</v>
      </c>
    </row>
    <row r="3" spans="2:3" ht="15.6" x14ac:dyDescent="0.3"/>
    <row r="4" spans="2:3" ht="21" customHeight="1" x14ac:dyDescent="0.3">
      <c r="B4" s="112"/>
      <c r="C4" s="6" t="s">
        <v>64</v>
      </c>
    </row>
    <row r="5" spans="2:3" ht="15.6" x14ac:dyDescent="0.3"/>
    <row r="6" spans="2:3" ht="21" customHeight="1" x14ac:dyDescent="0.3">
      <c r="B6" s="113"/>
      <c r="C6" s="6" t="s">
        <v>471</v>
      </c>
    </row>
    <row r="7" spans="2:3" ht="15.6" x14ac:dyDescent="0.3"/>
    <row r="8" spans="2:3" ht="21" customHeight="1" x14ac:dyDescent="0.3">
      <c r="B8" s="114"/>
      <c r="C8" s="6" t="s">
        <v>471</v>
      </c>
    </row>
    <row r="9" spans="2:3" ht="15.6" x14ac:dyDescent="0.3"/>
    <row r="10" spans="2:3" ht="21" customHeight="1" x14ac:dyDescent="0.3">
      <c r="B10" s="115"/>
      <c r="C10" s="6" t="s">
        <v>471</v>
      </c>
    </row>
    <row r="11" spans="2:3" ht="15.6" x14ac:dyDescent="0.3"/>
    <row r="12" spans="2:3" ht="21" customHeight="1" x14ac:dyDescent="0.3">
      <c r="B12" s="596"/>
      <c r="C12" s="6" t="s">
        <v>470</v>
      </c>
    </row>
    <row r="13" spans="2:3" ht="15.6" x14ac:dyDescent="0.3"/>
    <row r="14" spans="2:3" ht="21" customHeight="1" x14ac:dyDescent="0.3">
      <c r="B14" s="57" t="s">
        <v>453</v>
      </c>
      <c r="C14" s="6" t="s">
        <v>454</v>
      </c>
    </row>
    <row r="15" spans="2:3" ht="21" customHeight="1" x14ac:dyDescent="0.3">
      <c r="B15" s="57" t="s">
        <v>458</v>
      </c>
      <c r="C15" s="6" t="s">
        <v>459</v>
      </c>
    </row>
    <row r="16" spans="2:3" ht="21" customHeight="1" x14ac:dyDescent="0.3">
      <c r="B16" s="57" t="s">
        <v>455</v>
      </c>
      <c r="C16" s="6" t="s">
        <v>456</v>
      </c>
    </row>
  </sheetData>
  <phoneticPr fontId="2" type="noConversion"/>
  <pageMargins left="0.70866141732283472" right="0.70866141732283472" top="0.74803149606299213" bottom="0.74803149606299213" header="0.31496062992125984" footer="0.31496062992125984"/>
  <pageSetup paperSize="9" scale="7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58"/>
  <sheetViews>
    <sheetView zoomScaleNormal="100" zoomScaleSheetLayoutView="100" zoomScalePageLayoutView="68" workbookViewId="0">
      <selection activeCell="F40" sqref="F40"/>
    </sheetView>
  </sheetViews>
  <sheetFormatPr defaultColWidth="9" defaultRowHeight="19.95" customHeight="1" x14ac:dyDescent="0.3"/>
  <cols>
    <col min="1" max="2" width="6.6640625" style="6" customWidth="1"/>
    <col min="3" max="3" width="23.44140625" style="6" customWidth="1"/>
    <col min="4" max="4" width="10.44140625" style="6" customWidth="1"/>
    <col min="5" max="5" width="27.44140625" style="6" customWidth="1"/>
    <col min="6" max="6" width="19.21875" style="6" customWidth="1"/>
    <col min="7" max="16384" width="9" style="6"/>
  </cols>
  <sheetData>
    <row r="1" spans="1:6" ht="19.95" customHeight="1" x14ac:dyDescent="0.3">
      <c r="A1" s="6" t="s">
        <v>176</v>
      </c>
      <c r="C1" s="614" t="s">
        <v>52</v>
      </c>
      <c r="D1" s="614"/>
      <c r="E1" s="614"/>
    </row>
    <row r="2" spans="1:6" ht="19.95" customHeight="1" x14ac:dyDescent="0.3">
      <c r="A2" s="6" t="s">
        <v>2</v>
      </c>
      <c r="C2" s="111"/>
      <c r="D2" s="57" t="s">
        <v>3</v>
      </c>
      <c r="E2" s="111"/>
    </row>
    <row r="3" spans="1:6" ht="19.95" customHeight="1" thickBot="1" x14ac:dyDescent="0.35"/>
    <row r="4" spans="1:6" ht="19.95" customHeight="1" thickBot="1" x14ac:dyDescent="0.35">
      <c r="A4" s="118"/>
      <c r="B4" s="45" t="s">
        <v>17</v>
      </c>
      <c r="C4" s="30" t="s">
        <v>88</v>
      </c>
      <c r="D4" s="29" t="s">
        <v>18</v>
      </c>
      <c r="E4" s="29" t="s">
        <v>19</v>
      </c>
      <c r="F4" s="31" t="s">
        <v>20</v>
      </c>
    </row>
    <row r="5" spans="1:6" ht="19.95" customHeight="1" thickTop="1" x14ac:dyDescent="0.3">
      <c r="A5" s="512"/>
      <c r="B5" s="491">
        <v>1</v>
      </c>
      <c r="C5" s="492" t="s">
        <v>333</v>
      </c>
      <c r="D5" s="493">
        <v>4</v>
      </c>
      <c r="E5" s="494" t="s">
        <v>334</v>
      </c>
      <c r="F5" s="339"/>
    </row>
    <row r="6" spans="1:6" ht="19.95" customHeight="1" x14ac:dyDescent="0.3">
      <c r="A6" s="512"/>
      <c r="B6" s="495" t="s">
        <v>21</v>
      </c>
      <c r="C6" s="331"/>
      <c r="D6" s="493">
        <v>8</v>
      </c>
      <c r="E6" s="376"/>
      <c r="F6" s="496"/>
    </row>
    <row r="7" spans="1:6" ht="19.95" customHeight="1" x14ac:dyDescent="0.3">
      <c r="A7" s="512"/>
      <c r="B7" s="495" t="s">
        <v>22</v>
      </c>
      <c r="C7" s="331"/>
      <c r="D7" s="493">
        <v>7</v>
      </c>
      <c r="E7" s="376"/>
      <c r="F7" s="496"/>
    </row>
    <row r="8" spans="1:6" ht="19.95" customHeight="1" x14ac:dyDescent="0.3">
      <c r="A8" s="512"/>
      <c r="B8" s="495" t="s">
        <v>23</v>
      </c>
      <c r="C8" s="331"/>
      <c r="D8" s="493">
        <v>7</v>
      </c>
      <c r="E8" s="331"/>
      <c r="F8" s="496"/>
    </row>
    <row r="9" spans="1:6" ht="19.95" customHeight="1" x14ac:dyDescent="0.3">
      <c r="A9" s="512"/>
      <c r="B9" s="495" t="s">
        <v>24</v>
      </c>
      <c r="C9" s="331"/>
      <c r="D9" s="493"/>
      <c r="E9" s="331"/>
      <c r="F9" s="496"/>
    </row>
    <row r="10" spans="1:6" ht="19.95" customHeight="1" x14ac:dyDescent="0.3">
      <c r="A10" s="512"/>
      <c r="B10" s="497">
        <v>6</v>
      </c>
      <c r="C10" s="336"/>
      <c r="D10" s="401"/>
      <c r="E10" s="336"/>
      <c r="F10" s="342"/>
    </row>
    <row r="11" spans="1:6" ht="19.95" customHeight="1" x14ac:dyDescent="0.3">
      <c r="A11" s="513"/>
      <c r="B11" s="497">
        <v>7</v>
      </c>
      <c r="C11" s="336"/>
      <c r="D11" s="401"/>
      <c r="E11" s="336"/>
      <c r="F11" s="342"/>
    </row>
    <row r="12" spans="1:6" ht="19.95" customHeight="1" x14ac:dyDescent="0.3">
      <c r="A12" s="512" t="s">
        <v>25</v>
      </c>
      <c r="B12" s="499">
        <v>8</v>
      </c>
      <c r="C12" s="331"/>
      <c r="D12" s="493"/>
      <c r="E12" s="331"/>
      <c r="F12" s="339"/>
    </row>
    <row r="13" spans="1:6" ht="19.95" customHeight="1" x14ac:dyDescent="0.3">
      <c r="A13" s="512"/>
      <c r="B13" s="499">
        <v>9</v>
      </c>
      <c r="C13" s="331"/>
      <c r="D13" s="493"/>
      <c r="E13" s="331"/>
      <c r="F13" s="339"/>
    </row>
    <row r="14" spans="1:6" ht="19.95" customHeight="1" x14ac:dyDescent="0.3">
      <c r="A14" s="512"/>
      <c r="B14" s="499">
        <v>10</v>
      </c>
      <c r="C14" s="331"/>
      <c r="D14" s="493"/>
      <c r="E14" s="331"/>
      <c r="F14" s="339"/>
    </row>
    <row r="15" spans="1:6" ht="19.95" customHeight="1" x14ac:dyDescent="0.3">
      <c r="A15" s="512"/>
      <c r="B15" s="499">
        <v>11</v>
      </c>
      <c r="C15" s="331"/>
      <c r="D15" s="493"/>
      <c r="E15" s="331"/>
      <c r="F15" s="339"/>
    </row>
    <row r="16" spans="1:6" ht="19.95" customHeight="1" x14ac:dyDescent="0.3">
      <c r="A16" s="512"/>
      <c r="B16" s="491">
        <v>12</v>
      </c>
      <c r="C16" s="331"/>
      <c r="D16" s="493"/>
      <c r="E16" s="331"/>
      <c r="F16" s="339"/>
    </row>
    <row r="17" spans="1:6" ht="19.95" customHeight="1" x14ac:dyDescent="0.3">
      <c r="A17" s="512"/>
      <c r="B17" s="491">
        <v>13</v>
      </c>
      <c r="C17" s="331"/>
      <c r="D17" s="493"/>
      <c r="E17" s="331"/>
      <c r="F17" s="339"/>
    </row>
    <row r="18" spans="1:6" ht="19.95" customHeight="1" x14ac:dyDescent="0.3">
      <c r="A18" s="512"/>
      <c r="B18" s="497">
        <v>14</v>
      </c>
      <c r="C18" s="336"/>
      <c r="D18" s="401"/>
      <c r="E18" s="336"/>
      <c r="F18" s="342"/>
    </row>
    <row r="19" spans="1:6" ht="19.95" customHeight="1" x14ac:dyDescent="0.3">
      <c r="A19" s="513"/>
      <c r="B19" s="497">
        <v>15</v>
      </c>
      <c r="C19" s="336"/>
      <c r="D19" s="401"/>
      <c r="E19" s="336"/>
      <c r="F19" s="342"/>
    </row>
    <row r="20" spans="1:6" ht="19.95" customHeight="1" x14ac:dyDescent="0.3">
      <c r="A20" s="512" t="s">
        <v>26</v>
      </c>
      <c r="B20" s="497">
        <v>16</v>
      </c>
      <c r="C20" s="336"/>
      <c r="D20" s="401"/>
      <c r="E20" s="336"/>
      <c r="F20" s="342"/>
    </row>
    <row r="21" spans="1:6" ht="19.95" customHeight="1" x14ac:dyDescent="0.3">
      <c r="A21" s="512"/>
      <c r="B21" s="497">
        <v>17</v>
      </c>
      <c r="C21" s="336"/>
      <c r="D21" s="401"/>
      <c r="E21" s="336"/>
      <c r="F21" s="342"/>
    </row>
    <row r="22" spans="1:6" ht="19.95" customHeight="1" x14ac:dyDescent="0.3">
      <c r="A22" s="512"/>
      <c r="B22" s="497">
        <v>18</v>
      </c>
      <c r="C22" s="336"/>
      <c r="D22" s="401"/>
      <c r="E22" s="336"/>
      <c r="F22" s="342"/>
    </row>
    <row r="23" spans="1:6" ht="19.95" customHeight="1" x14ac:dyDescent="0.3">
      <c r="A23" s="512"/>
      <c r="B23" s="497">
        <v>19</v>
      </c>
      <c r="C23" s="336"/>
      <c r="D23" s="401"/>
      <c r="E23" s="336"/>
      <c r="F23" s="342"/>
    </row>
    <row r="24" spans="1:6" ht="19.95" customHeight="1" x14ac:dyDescent="0.3">
      <c r="A24" s="512"/>
      <c r="B24" s="497">
        <v>20</v>
      </c>
      <c r="C24" s="336"/>
      <c r="D24" s="401"/>
      <c r="E24" s="336"/>
      <c r="F24" s="342"/>
    </row>
    <row r="25" spans="1:6" ht="19.95" customHeight="1" x14ac:dyDescent="0.3">
      <c r="A25" s="512"/>
      <c r="B25" s="497">
        <v>21</v>
      </c>
      <c r="C25" s="336"/>
      <c r="D25" s="401"/>
      <c r="E25" s="336"/>
      <c r="F25" s="342"/>
    </row>
    <row r="26" spans="1:6" ht="19.95" customHeight="1" x14ac:dyDescent="0.3">
      <c r="A26" s="512"/>
      <c r="B26" s="497">
        <v>22</v>
      </c>
      <c r="C26" s="336"/>
      <c r="D26" s="401"/>
      <c r="E26" s="336"/>
      <c r="F26" s="342"/>
    </row>
    <row r="27" spans="1:6" ht="19.95" customHeight="1" x14ac:dyDescent="0.3">
      <c r="A27" s="512"/>
      <c r="B27" s="497">
        <v>23</v>
      </c>
      <c r="C27" s="336"/>
      <c r="D27" s="401"/>
      <c r="E27" s="336"/>
      <c r="F27" s="342"/>
    </row>
    <row r="28" spans="1:6" ht="19.95" customHeight="1" x14ac:dyDescent="0.3">
      <c r="A28" s="512"/>
      <c r="B28" s="497">
        <v>24</v>
      </c>
      <c r="C28" s="336"/>
      <c r="D28" s="401"/>
      <c r="E28" s="336"/>
      <c r="F28" s="342"/>
    </row>
    <row r="29" spans="1:6" ht="19.95" customHeight="1" x14ac:dyDescent="0.3">
      <c r="A29" s="512"/>
      <c r="B29" s="497">
        <v>25</v>
      </c>
      <c r="C29" s="336"/>
      <c r="D29" s="401"/>
      <c r="E29" s="336"/>
      <c r="F29" s="342"/>
    </row>
    <row r="30" spans="1:6" ht="19.95" customHeight="1" x14ac:dyDescent="0.3">
      <c r="A30" s="512"/>
      <c r="B30" s="497">
        <v>26</v>
      </c>
      <c r="C30" s="336"/>
      <c r="D30" s="401"/>
      <c r="E30" s="336"/>
      <c r="F30" s="342"/>
    </row>
    <row r="31" spans="1:6" ht="19.95" customHeight="1" x14ac:dyDescent="0.3">
      <c r="A31" s="512"/>
      <c r="B31" s="497">
        <v>27</v>
      </c>
      <c r="C31" s="336" t="s">
        <v>15</v>
      </c>
      <c r="D31" s="401"/>
      <c r="E31" s="336"/>
      <c r="F31" s="342"/>
    </row>
    <row r="32" spans="1:6" ht="19.95" customHeight="1" x14ac:dyDescent="0.3">
      <c r="A32" s="512"/>
      <c r="B32" s="497">
        <v>28</v>
      </c>
      <c r="C32" s="336"/>
      <c r="D32" s="401"/>
      <c r="E32" s="336"/>
      <c r="F32" s="342"/>
    </row>
    <row r="33" spans="1:7" ht="19.95" customHeight="1" x14ac:dyDescent="0.3">
      <c r="A33" s="512"/>
      <c r="B33" s="497">
        <v>29</v>
      </c>
      <c r="C33" s="336"/>
      <c r="D33" s="401"/>
      <c r="E33" s="336"/>
      <c r="F33" s="342"/>
    </row>
    <row r="34" spans="1:7" ht="19.95" customHeight="1" x14ac:dyDescent="0.3">
      <c r="A34" s="512"/>
      <c r="B34" s="497">
        <v>30</v>
      </c>
      <c r="C34" s="336"/>
      <c r="D34" s="401"/>
      <c r="E34" s="336"/>
      <c r="F34" s="342"/>
    </row>
    <row r="35" spans="1:7" ht="19.95" customHeight="1" x14ac:dyDescent="0.3">
      <c r="A35" s="512"/>
      <c r="B35" s="500">
        <v>31</v>
      </c>
      <c r="C35" s="501"/>
      <c r="D35" s="502"/>
      <c r="E35" s="501"/>
      <c r="F35" s="347"/>
    </row>
    <row r="36" spans="1:7" ht="19.95" customHeight="1" x14ac:dyDescent="0.3">
      <c r="A36" s="246"/>
      <c r="B36" s="503" t="s">
        <v>0</v>
      </c>
      <c r="C36" s="398"/>
      <c r="D36" s="504">
        <f>SUM(D5:D35)</f>
        <v>26</v>
      </c>
      <c r="E36" s="397"/>
      <c r="F36" s="505" t="s">
        <v>15</v>
      </c>
    </row>
    <row r="37" spans="1:7" ht="19.95" customHeight="1" thickBot="1" x14ac:dyDescent="0.35">
      <c r="A37" s="506"/>
      <c r="B37" s="507" t="s">
        <v>27</v>
      </c>
      <c r="C37" s="348"/>
      <c r="D37" s="267">
        <f>ROUND(D36/D39,2)</f>
        <v>0.13</v>
      </c>
      <c r="E37" s="267"/>
      <c r="F37" s="272"/>
    </row>
    <row r="38" spans="1:7" ht="19.95" customHeight="1" x14ac:dyDescent="0.3">
      <c r="B38" s="6" t="s">
        <v>74</v>
      </c>
      <c r="D38" s="6" t="s">
        <v>15</v>
      </c>
      <c r="E38" s="6" t="s">
        <v>73</v>
      </c>
    </row>
    <row r="39" spans="1:7" ht="19.95" customHeight="1" x14ac:dyDescent="0.3">
      <c r="A39" s="252" t="s">
        <v>335</v>
      </c>
      <c r="B39" s="370"/>
      <c r="C39" s="508"/>
      <c r="D39" s="509">
        <v>208</v>
      </c>
      <c r="E39" s="253" t="s">
        <v>105</v>
      </c>
      <c r="F39" s="7"/>
    </row>
    <row r="40" spans="1:7" ht="19.95" customHeight="1" x14ac:dyDescent="0.3">
      <c r="A40" s="253" t="s">
        <v>439</v>
      </c>
      <c r="C40" s="510"/>
      <c r="D40" s="510"/>
      <c r="E40" s="510"/>
      <c r="F40" s="510"/>
    </row>
    <row r="41" spans="1:7" ht="19.95" customHeight="1" x14ac:dyDescent="0.3">
      <c r="A41" s="253" t="s">
        <v>336</v>
      </c>
      <c r="C41" s="510"/>
      <c r="D41" s="510"/>
      <c r="E41" s="510"/>
      <c r="F41" s="510"/>
    </row>
    <row r="42" spans="1:7" ht="19.95" customHeight="1" x14ac:dyDescent="0.3">
      <c r="A42" s="252" t="s">
        <v>337</v>
      </c>
      <c r="B42" s="511"/>
      <c r="C42" s="510"/>
      <c r="D42" s="510"/>
      <c r="E42" s="510"/>
      <c r="F42" s="510"/>
      <c r="G42" s="510"/>
    </row>
    <row r="43" spans="1:7" ht="19.95" customHeight="1" x14ac:dyDescent="0.3">
      <c r="A43" s="252" t="s">
        <v>338</v>
      </c>
      <c r="B43" s="8"/>
    </row>
    <row r="44" spans="1:7" ht="19.95" customHeight="1" x14ac:dyDescent="0.3">
      <c r="A44" s="252" t="s">
        <v>339</v>
      </c>
      <c r="B44" s="8"/>
    </row>
    <row r="45" spans="1:7" ht="19.95" customHeight="1" x14ac:dyDescent="0.3">
      <c r="B45" s="8"/>
    </row>
    <row r="46" spans="1:7" ht="19.95" customHeight="1" x14ac:dyDescent="0.3">
      <c r="B46" s="8"/>
    </row>
    <row r="47" spans="1:7" ht="19.95" customHeight="1" x14ac:dyDescent="0.3">
      <c r="B47" s="8"/>
    </row>
    <row r="48" spans="1:7" ht="19.95" customHeight="1" x14ac:dyDescent="0.3">
      <c r="B48" s="8"/>
    </row>
    <row r="49" spans="2:2" ht="19.95" customHeight="1" x14ac:dyDescent="0.3">
      <c r="B49" s="8"/>
    </row>
    <row r="50" spans="2:2" ht="19.95" customHeight="1" x14ac:dyDescent="0.3">
      <c r="B50" s="8"/>
    </row>
    <row r="51" spans="2:2" ht="19.95" customHeight="1" x14ac:dyDescent="0.3">
      <c r="B51" s="8"/>
    </row>
    <row r="52" spans="2:2" ht="19.95" customHeight="1" x14ac:dyDescent="0.3">
      <c r="B52" s="8"/>
    </row>
    <row r="53" spans="2:2" ht="19.95" customHeight="1" x14ac:dyDescent="0.3">
      <c r="B53" s="8"/>
    </row>
    <row r="54" spans="2:2" ht="19.95" customHeight="1" x14ac:dyDescent="0.3">
      <c r="B54" s="8"/>
    </row>
    <row r="55" spans="2:2" ht="19.95" customHeight="1" x14ac:dyDescent="0.3">
      <c r="B55" s="8"/>
    </row>
    <row r="56" spans="2:2" ht="19.95" customHeight="1" x14ac:dyDescent="0.3">
      <c r="B56" s="8"/>
    </row>
    <row r="57" spans="2:2" ht="19.95" customHeight="1" x14ac:dyDescent="0.3">
      <c r="B57" s="8"/>
    </row>
    <row r="58" spans="2:2" ht="19.95" customHeight="1" x14ac:dyDescent="0.3">
      <c r="B58" s="8"/>
    </row>
  </sheetData>
  <mergeCells count="1">
    <mergeCell ref="C1:E1"/>
  </mergeCells>
  <phoneticPr fontId="2" type="noConversion"/>
  <printOptions horizontalCentered="1"/>
  <pageMargins left="0.51181102362204722" right="0.51181102362204722" top="0.74803149606299213" bottom="0.55118110236220474" header="0.31496062992125984" footer="0.31496062992125984"/>
  <pageSetup paperSize="9" scale="92"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31"/>
  <sheetViews>
    <sheetView zoomScaleNormal="100" zoomScaleSheetLayoutView="100" workbookViewId="0">
      <selection activeCell="F40" sqref="F40"/>
    </sheetView>
  </sheetViews>
  <sheetFormatPr defaultColWidth="9" defaultRowHeight="15.6" x14ac:dyDescent="0.3"/>
  <cols>
    <col min="1" max="1" width="14.109375" style="1" customWidth="1"/>
    <col min="2" max="2" width="15.44140625" style="1" bestFit="1" customWidth="1"/>
    <col min="3" max="3" width="12.6640625" style="1" bestFit="1" customWidth="1"/>
    <col min="4" max="4" width="13.109375" style="1" customWidth="1"/>
    <col min="5" max="5" width="12.6640625" style="1" bestFit="1" customWidth="1"/>
    <col min="6" max="6" width="11.77734375" style="1" customWidth="1"/>
    <col min="7" max="7" width="15.44140625" style="1" customWidth="1"/>
    <col min="8" max="8" width="15.88671875" style="1" customWidth="1"/>
    <col min="9" max="9" width="16.88671875" style="1" customWidth="1"/>
    <col min="10" max="10" width="9.88671875" style="1" bestFit="1" customWidth="1"/>
    <col min="11" max="11" width="15.44140625" style="1" customWidth="1"/>
    <col min="12" max="12" width="7.33203125" style="1" bestFit="1" customWidth="1"/>
    <col min="13" max="13" width="8.21875" style="1" customWidth="1"/>
    <col min="14" max="14" width="11.44140625" style="1" customWidth="1"/>
    <col min="15" max="15" width="11.109375" style="1" customWidth="1"/>
    <col min="16" max="16384" width="9" style="1"/>
  </cols>
  <sheetData>
    <row r="1" spans="1:15" ht="17.399999999999999" x14ac:dyDescent="0.35">
      <c r="A1" s="1" t="s">
        <v>171</v>
      </c>
      <c r="E1" s="27" t="str">
        <f>工時統計表!Q3</f>
        <v>xx年x月</v>
      </c>
      <c r="F1" s="2" t="s">
        <v>68</v>
      </c>
    </row>
    <row r="2" spans="1:15" ht="16.2" thickBot="1" x14ac:dyDescent="0.35">
      <c r="M2" s="705" t="s">
        <v>36</v>
      </c>
      <c r="N2" s="647"/>
      <c r="O2" s="647"/>
    </row>
    <row r="3" spans="1:15" ht="39" customHeight="1" thickBot="1" x14ac:dyDescent="0.35">
      <c r="A3" s="28" t="s">
        <v>2</v>
      </c>
      <c r="B3" s="29" t="s">
        <v>3</v>
      </c>
      <c r="C3" s="59" t="s">
        <v>4</v>
      </c>
      <c r="D3" s="60" t="s">
        <v>41</v>
      </c>
      <c r="E3" s="30" t="s">
        <v>5</v>
      </c>
      <c r="F3" s="29" t="s">
        <v>6</v>
      </c>
      <c r="G3" s="30" t="s">
        <v>76</v>
      </c>
      <c r="H3" s="61" t="s">
        <v>90</v>
      </c>
      <c r="I3" s="61" t="s">
        <v>89</v>
      </c>
      <c r="J3" s="29" t="s">
        <v>39</v>
      </c>
      <c r="K3" s="29" t="s">
        <v>9</v>
      </c>
      <c r="L3" s="62" t="s">
        <v>10</v>
      </c>
      <c r="M3" s="62" t="s">
        <v>11</v>
      </c>
      <c r="N3" s="63" t="s">
        <v>343</v>
      </c>
      <c r="O3" s="31" t="s">
        <v>65</v>
      </c>
    </row>
    <row r="4" spans="1:15" ht="16.2" thickTop="1" x14ac:dyDescent="0.3">
      <c r="A4" s="708" t="s">
        <v>37</v>
      </c>
      <c r="B4" s="709"/>
      <c r="C4" s="64"/>
      <c r="D4" s="65"/>
      <c r="E4" s="66"/>
      <c r="F4" s="67"/>
      <c r="G4" s="67"/>
      <c r="H4" s="67"/>
      <c r="I4" s="67"/>
      <c r="J4" s="67"/>
      <c r="K4" s="67"/>
      <c r="L4" s="68"/>
      <c r="M4" s="68"/>
      <c r="N4" s="67"/>
      <c r="O4" s="69"/>
    </row>
    <row r="5" spans="1:15" x14ac:dyDescent="0.3">
      <c r="A5" s="32"/>
      <c r="B5" s="33"/>
      <c r="C5" s="33"/>
      <c r="D5" s="70"/>
      <c r="E5" s="34"/>
      <c r="F5" s="33"/>
      <c r="G5" s="33"/>
      <c r="H5" s="33"/>
      <c r="I5" s="33"/>
      <c r="J5" s="33"/>
      <c r="K5" s="33"/>
      <c r="L5" s="33"/>
      <c r="M5" s="33"/>
      <c r="N5" s="35">
        <v>19000</v>
      </c>
      <c r="O5" s="39"/>
    </row>
    <row r="6" spans="1:15" x14ac:dyDescent="0.3">
      <c r="A6" s="71"/>
      <c r="B6" s="33"/>
      <c r="C6" s="51"/>
      <c r="D6" s="72"/>
      <c r="E6" s="34"/>
      <c r="F6" s="49"/>
      <c r="G6" s="49"/>
      <c r="H6" s="49"/>
      <c r="I6" s="73"/>
      <c r="J6" s="73"/>
      <c r="K6" s="33"/>
      <c r="L6" s="33"/>
      <c r="M6" s="49"/>
      <c r="N6" s="35"/>
      <c r="O6" s="36"/>
    </row>
    <row r="7" spans="1:15" x14ac:dyDescent="0.3">
      <c r="A7" s="71"/>
      <c r="B7" s="33"/>
      <c r="C7" s="51"/>
      <c r="D7" s="72"/>
      <c r="E7" s="34"/>
      <c r="F7" s="33"/>
      <c r="G7" s="33"/>
      <c r="H7" s="33"/>
      <c r="I7" s="33"/>
      <c r="J7" s="33"/>
      <c r="K7" s="33"/>
      <c r="L7" s="33"/>
      <c r="M7" s="33"/>
      <c r="N7" s="35"/>
      <c r="O7" s="39"/>
    </row>
    <row r="8" spans="1:15" x14ac:dyDescent="0.3">
      <c r="A8" s="37"/>
      <c r="B8" s="22"/>
      <c r="C8" s="22"/>
      <c r="D8" s="74"/>
      <c r="E8" s="38"/>
      <c r="F8" s="22"/>
      <c r="G8" s="22"/>
      <c r="H8" s="22"/>
      <c r="I8" s="22"/>
      <c r="J8" s="22"/>
      <c r="K8" s="22"/>
      <c r="L8" s="22"/>
      <c r="M8" s="22"/>
      <c r="N8" s="23"/>
      <c r="O8" s="40"/>
    </row>
    <row r="9" spans="1:15" x14ac:dyDescent="0.3">
      <c r="A9" s="75"/>
      <c r="B9" s="22"/>
      <c r="C9" s="22"/>
      <c r="D9" s="74"/>
      <c r="E9" s="38"/>
      <c r="F9" s="22"/>
      <c r="G9" s="22"/>
      <c r="H9" s="22"/>
      <c r="I9" s="22"/>
      <c r="J9" s="22"/>
      <c r="K9" s="22"/>
      <c r="L9" s="22"/>
      <c r="M9" s="22"/>
      <c r="N9" s="23"/>
      <c r="O9" s="40"/>
    </row>
    <row r="10" spans="1:15" x14ac:dyDescent="0.3">
      <c r="A10" s="32"/>
      <c r="B10" s="33"/>
      <c r="C10" s="33"/>
      <c r="D10" s="70"/>
      <c r="E10" s="34"/>
      <c r="F10" s="33"/>
      <c r="G10" s="33"/>
      <c r="H10" s="33"/>
      <c r="I10" s="33"/>
      <c r="J10" s="33"/>
      <c r="K10" s="33"/>
      <c r="L10" s="33"/>
      <c r="M10" s="33"/>
      <c r="N10" s="35"/>
      <c r="O10" s="39"/>
    </row>
    <row r="11" spans="1:15" x14ac:dyDescent="0.3">
      <c r="A11" s="58"/>
      <c r="B11" s="52"/>
      <c r="C11" s="52"/>
      <c r="D11" s="76"/>
      <c r="E11" s="77"/>
      <c r="F11" s="52"/>
      <c r="G11" s="52"/>
      <c r="H11" s="52"/>
      <c r="I11" s="52"/>
      <c r="J11" s="52"/>
      <c r="K11" s="52"/>
      <c r="L11" s="52"/>
      <c r="M11" s="52"/>
      <c r="N11" s="78"/>
      <c r="O11" s="41"/>
    </row>
    <row r="12" spans="1:15" x14ac:dyDescent="0.3">
      <c r="A12" s="79"/>
      <c r="B12" s="24"/>
      <c r="C12" s="24"/>
      <c r="D12" s="80"/>
      <c r="E12" s="81"/>
      <c r="F12" s="24"/>
      <c r="G12" s="24"/>
      <c r="H12" s="24"/>
      <c r="I12" s="24"/>
      <c r="J12" s="24"/>
      <c r="K12" s="24"/>
      <c r="L12" s="24"/>
      <c r="M12" s="24"/>
      <c r="N12" s="25"/>
      <c r="O12" s="42"/>
    </row>
    <row r="13" spans="1:15" ht="16.2" thickBot="1" x14ac:dyDescent="0.35">
      <c r="A13" s="82" t="s">
        <v>31</v>
      </c>
      <c r="B13" s="53"/>
      <c r="C13" s="54" t="s">
        <v>32</v>
      </c>
      <c r="D13" s="83"/>
      <c r="E13" s="56"/>
      <c r="F13" s="84"/>
      <c r="G13" s="54"/>
      <c r="H13" s="54"/>
      <c r="I13" s="54"/>
      <c r="J13" s="54"/>
      <c r="K13" s="54"/>
      <c r="L13" s="54" t="s">
        <v>32</v>
      </c>
      <c r="M13" s="54"/>
      <c r="N13" s="26">
        <f>ROUND(SUM(N5:INDEX(N:N,ROW()-1)),0)</f>
        <v>19000</v>
      </c>
      <c r="O13" s="47"/>
    </row>
    <row r="14" spans="1:15" ht="16.2" thickTop="1" x14ac:dyDescent="0.3">
      <c r="A14" s="706" t="s">
        <v>14</v>
      </c>
      <c r="B14" s="707"/>
      <c r="C14" s="64"/>
      <c r="D14" s="65"/>
      <c r="E14" s="66"/>
      <c r="F14" s="67"/>
      <c r="G14" s="67"/>
      <c r="H14" s="67"/>
      <c r="I14" s="67"/>
      <c r="J14" s="67"/>
      <c r="K14" s="67"/>
      <c r="L14" s="68"/>
      <c r="M14" s="68"/>
      <c r="N14" s="67"/>
      <c r="O14" s="69"/>
    </row>
    <row r="15" spans="1:15" x14ac:dyDescent="0.3">
      <c r="A15" s="32"/>
      <c r="B15" s="33"/>
      <c r="C15" s="33"/>
      <c r="D15" s="70"/>
      <c r="E15" s="34"/>
      <c r="F15" s="33"/>
      <c r="G15" s="33"/>
      <c r="H15" s="33"/>
      <c r="I15" s="33"/>
      <c r="J15" s="33"/>
      <c r="K15" s="33"/>
      <c r="L15" s="33"/>
      <c r="M15" s="33"/>
      <c r="N15" s="35">
        <v>70000</v>
      </c>
      <c r="O15" s="39"/>
    </row>
    <row r="16" spans="1:15" x14ac:dyDescent="0.3">
      <c r="A16" s="71"/>
      <c r="B16" s="33"/>
      <c r="C16" s="51"/>
      <c r="D16" s="72"/>
      <c r="E16" s="34"/>
      <c r="F16" s="49"/>
      <c r="G16" s="49"/>
      <c r="H16" s="49"/>
      <c r="I16" s="73"/>
      <c r="J16" s="73"/>
      <c r="K16" s="33"/>
      <c r="L16" s="33"/>
      <c r="M16" s="49"/>
      <c r="N16" s="35"/>
      <c r="O16" s="36"/>
    </row>
    <row r="17" spans="1:15" x14ac:dyDescent="0.3">
      <c r="A17" s="32"/>
      <c r="B17" s="33"/>
      <c r="C17" s="33"/>
      <c r="D17" s="70"/>
      <c r="E17" s="34"/>
      <c r="F17" s="33"/>
      <c r="G17" s="33"/>
      <c r="H17" s="33"/>
      <c r="I17" s="33"/>
      <c r="J17" s="33"/>
      <c r="K17" s="33"/>
      <c r="L17" s="33"/>
      <c r="M17" s="33"/>
      <c r="N17" s="35"/>
      <c r="O17" s="39"/>
    </row>
    <row r="18" spans="1:15" x14ac:dyDescent="0.3">
      <c r="A18" s="32"/>
      <c r="B18" s="33"/>
      <c r="C18" s="33"/>
      <c r="D18" s="70"/>
      <c r="E18" s="34"/>
      <c r="F18" s="33"/>
      <c r="G18" s="33"/>
      <c r="H18" s="33"/>
      <c r="I18" s="33"/>
      <c r="J18" s="33"/>
      <c r="K18" s="33"/>
      <c r="L18" s="33"/>
      <c r="M18" s="33"/>
      <c r="N18" s="35"/>
      <c r="O18" s="39"/>
    </row>
    <row r="19" spans="1:15" x14ac:dyDescent="0.3">
      <c r="A19" s="58"/>
      <c r="B19" s="52"/>
      <c r="C19" s="52"/>
      <c r="D19" s="76"/>
      <c r="E19" s="77"/>
      <c r="F19" s="52"/>
      <c r="G19" s="52"/>
      <c r="H19" s="52"/>
      <c r="I19" s="52"/>
      <c r="J19" s="52"/>
      <c r="K19" s="52"/>
      <c r="L19" s="52"/>
      <c r="M19" s="52"/>
      <c r="N19" s="78"/>
      <c r="O19" s="41"/>
    </row>
    <row r="20" spans="1:15" x14ac:dyDescent="0.3">
      <c r="A20" s="79"/>
      <c r="B20" s="24"/>
      <c r="C20" s="24"/>
      <c r="D20" s="80"/>
      <c r="E20" s="81"/>
      <c r="F20" s="24"/>
      <c r="G20" s="24"/>
      <c r="H20" s="24"/>
      <c r="I20" s="24"/>
      <c r="J20" s="24"/>
      <c r="K20" s="24"/>
      <c r="L20" s="24"/>
      <c r="M20" s="24"/>
      <c r="N20" s="25"/>
      <c r="O20" s="42"/>
    </row>
    <row r="21" spans="1:15" x14ac:dyDescent="0.3">
      <c r="A21" s="107" t="s">
        <v>31</v>
      </c>
      <c r="B21" s="55"/>
      <c r="C21" s="108" t="s">
        <v>32</v>
      </c>
      <c r="D21" s="109"/>
      <c r="E21" s="110"/>
      <c r="F21" s="108"/>
      <c r="G21" s="108"/>
      <c r="H21" s="108"/>
      <c r="I21" s="108"/>
      <c r="J21" s="108"/>
      <c r="K21" s="108"/>
      <c r="L21" s="108" t="s">
        <v>32</v>
      </c>
      <c r="M21" s="108"/>
      <c r="N21" s="3">
        <f>ROUND(SUM(N15:INDEX(N:N,ROW()-1)),0)</f>
        <v>70000</v>
      </c>
      <c r="O21" s="5"/>
    </row>
    <row r="22" spans="1:15" ht="17.55" customHeight="1" thickBot="1" x14ac:dyDescent="0.35">
      <c r="A22" s="710" t="s">
        <v>115</v>
      </c>
      <c r="B22" s="711"/>
      <c r="C22" s="85" t="s">
        <v>12</v>
      </c>
      <c r="D22" s="86"/>
      <c r="E22" s="87"/>
      <c r="F22" s="85"/>
      <c r="G22" s="85"/>
      <c r="H22" s="85"/>
      <c r="I22" s="85"/>
      <c r="J22" s="85"/>
      <c r="K22" s="85"/>
      <c r="L22" s="85" t="s">
        <v>12</v>
      </c>
      <c r="M22" s="85"/>
      <c r="N22" s="88">
        <f>N13+N21</f>
        <v>89000</v>
      </c>
      <c r="O22" s="89"/>
    </row>
    <row r="23" spans="1:15" s="6" customFormat="1" ht="41.55" customHeight="1" thickTop="1" x14ac:dyDescent="0.3">
      <c r="A23" s="90"/>
      <c r="B23" s="90" t="s">
        <v>74</v>
      </c>
      <c r="C23" s="90"/>
      <c r="D23" s="90" t="s">
        <v>32</v>
      </c>
      <c r="E23" s="90" t="s">
        <v>32</v>
      </c>
      <c r="F23" s="91"/>
      <c r="G23" s="90" t="s">
        <v>73</v>
      </c>
      <c r="H23" s="91"/>
      <c r="I23" s="91"/>
      <c r="J23" s="91"/>
      <c r="K23" s="91"/>
      <c r="L23" s="91"/>
      <c r="M23" s="92"/>
      <c r="N23" s="90"/>
    </row>
    <row r="24" spans="1:15" s="252" customFormat="1" ht="17.7" customHeight="1" x14ac:dyDescent="0.3">
      <c r="A24" s="252" t="s">
        <v>431</v>
      </c>
      <c r="F24" s="252" t="s">
        <v>440</v>
      </c>
    </row>
    <row r="25" spans="1:15" s="252" customFormat="1" ht="17.7" customHeight="1" x14ac:dyDescent="0.3">
      <c r="A25" s="606" t="s">
        <v>344</v>
      </c>
      <c r="B25" s="606"/>
      <c r="C25" s="606"/>
      <c r="F25" s="252" t="s">
        <v>441</v>
      </c>
    </row>
    <row r="26" spans="1:15" s="252" customFormat="1" ht="17.7" customHeight="1" x14ac:dyDescent="0.3">
      <c r="A26" s="606" t="s">
        <v>345</v>
      </c>
      <c r="B26" s="606"/>
      <c r="C26" s="606"/>
      <c r="D26" s="367" t="s">
        <v>98</v>
      </c>
      <c r="F26" s="704" t="s">
        <v>468</v>
      </c>
      <c r="G26" s="704"/>
      <c r="H26" s="704"/>
      <c r="I26" s="704"/>
      <c r="J26" s="704"/>
      <c r="K26" s="704"/>
    </row>
    <row r="27" spans="1:15" s="252" customFormat="1" ht="17.7" customHeight="1" x14ac:dyDescent="0.3">
      <c r="A27" s="606" t="s">
        <v>346</v>
      </c>
      <c r="B27" s="606"/>
      <c r="C27" s="606"/>
      <c r="F27" s="704"/>
      <c r="G27" s="704"/>
      <c r="H27" s="704"/>
      <c r="I27" s="704"/>
      <c r="J27" s="704"/>
      <c r="K27" s="704"/>
    </row>
    <row r="28" spans="1:15" s="252" customFormat="1" ht="17.7" customHeight="1" x14ac:dyDescent="0.3">
      <c r="A28" s="253" t="s">
        <v>314</v>
      </c>
      <c r="F28" s="252" t="s">
        <v>347</v>
      </c>
      <c r="G28" s="595"/>
      <c r="H28" s="595"/>
      <c r="I28" s="595"/>
      <c r="J28" s="595"/>
      <c r="K28" s="595"/>
    </row>
    <row r="29" spans="1:15" s="252" customFormat="1" ht="17.7" customHeight="1" x14ac:dyDescent="0.3">
      <c r="A29" s="704" t="s">
        <v>464</v>
      </c>
      <c r="B29" s="704"/>
      <c r="C29" s="704"/>
      <c r="D29" s="704"/>
      <c r="F29" s="252" t="s">
        <v>442</v>
      </c>
      <c r="G29" s="595"/>
      <c r="H29" s="595"/>
      <c r="I29" s="595"/>
      <c r="J29" s="595"/>
      <c r="K29" s="595"/>
    </row>
    <row r="30" spans="1:15" s="252" customFormat="1" ht="17.7" customHeight="1" x14ac:dyDescent="0.3">
      <c r="A30" s="704"/>
      <c r="B30" s="704"/>
      <c r="C30" s="704"/>
      <c r="D30" s="704"/>
    </row>
    <row r="31" spans="1:15" s="4" customFormat="1" ht="12" x14ac:dyDescent="0.25"/>
  </sheetData>
  <mergeCells count="9">
    <mergeCell ref="A29:D30"/>
    <mergeCell ref="A26:C26"/>
    <mergeCell ref="A27:C27"/>
    <mergeCell ref="M2:O2"/>
    <mergeCell ref="A14:B14"/>
    <mergeCell ref="A4:B4"/>
    <mergeCell ref="A25:C25"/>
    <mergeCell ref="A22:B22"/>
    <mergeCell ref="F26:K27"/>
  </mergeCells>
  <phoneticPr fontId="2" type="noConversion"/>
  <printOptions horizontalCentered="1"/>
  <pageMargins left="0.51181102362204722" right="0.51181102362204722" top="0.55118110236220474" bottom="0.55118110236220474" header="0.31496062992125984" footer="0.31496062992125984"/>
  <pageSetup paperSize="9" scale="71" orientation="landscape" blackAndWhite="1"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40"/>
  <sheetViews>
    <sheetView zoomScaleNormal="100" zoomScaleSheetLayoutView="100" workbookViewId="0">
      <selection activeCell="F40" sqref="F40"/>
    </sheetView>
  </sheetViews>
  <sheetFormatPr defaultColWidth="9" defaultRowHeight="15.6" x14ac:dyDescent="0.3"/>
  <cols>
    <col min="1" max="1" width="15.21875" style="6" customWidth="1"/>
    <col min="2" max="2" width="13.77734375" style="6" customWidth="1"/>
    <col min="3" max="3" width="15.88671875" style="6" customWidth="1"/>
    <col min="4" max="4" width="14.21875" style="6" customWidth="1"/>
    <col min="5" max="5" width="14.88671875" style="6" customWidth="1"/>
    <col min="6" max="6" width="16.44140625" style="6" customWidth="1"/>
    <col min="7" max="7" width="12.6640625" style="6" customWidth="1"/>
    <col min="8" max="8" width="22.77734375" style="6" customWidth="1"/>
    <col min="9" max="9" width="10.21875" style="6" customWidth="1"/>
    <col min="10" max="10" width="14.88671875" style="6" customWidth="1"/>
    <col min="11" max="11" width="15.6640625" style="6" customWidth="1"/>
    <col min="12" max="16384" width="9" style="6"/>
  </cols>
  <sheetData>
    <row r="1" spans="1:11" x14ac:dyDescent="0.3">
      <c r="A1" s="6" t="s">
        <v>172</v>
      </c>
    </row>
    <row r="2" spans="1:11" ht="18" x14ac:dyDescent="0.3">
      <c r="E2" s="212" t="str">
        <f>工時統計表!Q3</f>
        <v>xx年x月</v>
      </c>
      <c r="F2" s="213" t="s">
        <v>348</v>
      </c>
      <c r="H2" s="214"/>
    </row>
    <row r="4" spans="1:11" ht="16.2" thickBot="1" x14ac:dyDescent="0.35">
      <c r="B4" s="93"/>
      <c r="D4" s="93"/>
      <c r="F4" s="93"/>
      <c r="G4" s="93"/>
      <c r="J4" s="215"/>
      <c r="K4" s="216" t="s">
        <v>16</v>
      </c>
    </row>
    <row r="5" spans="1:11" ht="43.5" customHeight="1" thickBot="1" x14ac:dyDescent="0.35">
      <c r="A5" s="94" t="s">
        <v>5</v>
      </c>
      <c r="B5" s="95" t="s">
        <v>6</v>
      </c>
      <c r="C5" s="30" t="s">
        <v>76</v>
      </c>
      <c r="D5" s="95" t="s">
        <v>7</v>
      </c>
      <c r="E5" s="95" t="s">
        <v>8</v>
      </c>
      <c r="F5" s="95" t="s">
        <v>121</v>
      </c>
      <c r="G5" s="95" t="s">
        <v>122</v>
      </c>
      <c r="H5" s="95" t="s">
        <v>123</v>
      </c>
      <c r="I5" s="95" t="s">
        <v>124</v>
      </c>
      <c r="J5" s="61" t="s">
        <v>308</v>
      </c>
      <c r="K5" s="31" t="s">
        <v>125</v>
      </c>
    </row>
    <row r="6" spans="1:11" ht="16.8" thickTop="1" thickBot="1" x14ac:dyDescent="0.35">
      <c r="A6" s="514" t="s">
        <v>126</v>
      </c>
      <c r="B6" s="515"/>
      <c r="C6" s="516"/>
      <c r="D6" s="215"/>
      <c r="E6" s="517"/>
      <c r="F6" s="518"/>
      <c r="G6" s="517"/>
      <c r="H6" s="517"/>
      <c r="I6" s="515"/>
      <c r="J6" s="96"/>
      <c r="K6" s="519"/>
    </row>
    <row r="7" spans="1:11" ht="16.2" thickTop="1" x14ac:dyDescent="0.3">
      <c r="A7" s="383"/>
      <c r="B7" s="381"/>
      <c r="C7" s="381"/>
      <c r="D7" s="331"/>
      <c r="E7" s="331"/>
      <c r="F7" s="331"/>
      <c r="G7" s="331"/>
      <c r="H7" s="331"/>
      <c r="I7" s="520" t="s">
        <v>349</v>
      </c>
      <c r="J7" s="521">
        <v>950000</v>
      </c>
      <c r="K7" s="339"/>
    </row>
    <row r="8" spans="1:11" x14ac:dyDescent="0.3">
      <c r="A8" s="377"/>
      <c r="B8" s="375"/>
      <c r="C8" s="375"/>
      <c r="D8" s="331"/>
      <c r="E8" s="331"/>
      <c r="F8" s="331"/>
      <c r="G8" s="331"/>
      <c r="H8" s="331"/>
      <c r="I8" s="331"/>
      <c r="J8" s="331"/>
      <c r="K8" s="339"/>
    </row>
    <row r="9" spans="1:11" x14ac:dyDescent="0.3">
      <c r="A9" s="377"/>
      <c r="B9" s="375"/>
      <c r="C9" s="375"/>
      <c r="D9" s="331"/>
      <c r="E9" s="331"/>
      <c r="F9" s="331"/>
      <c r="G9" s="331"/>
      <c r="H9" s="331"/>
      <c r="I9" s="331"/>
      <c r="J9" s="331"/>
      <c r="K9" s="339"/>
    </row>
    <row r="10" spans="1:11" x14ac:dyDescent="0.3">
      <c r="A10" s="391"/>
      <c r="B10" s="522"/>
      <c r="C10" s="522"/>
      <c r="D10" s="392"/>
      <c r="E10" s="392"/>
      <c r="F10" s="392"/>
      <c r="G10" s="392"/>
      <c r="H10" s="392"/>
      <c r="I10" s="392"/>
      <c r="J10" s="392"/>
      <c r="K10" s="343"/>
    </row>
    <row r="11" spans="1:11" ht="16.2" thickBot="1" x14ac:dyDescent="0.35">
      <c r="A11" s="713" t="s">
        <v>350</v>
      </c>
      <c r="B11" s="714"/>
      <c r="C11" s="714"/>
      <c r="D11" s="714"/>
      <c r="E11" s="714"/>
      <c r="F11" s="715"/>
      <c r="G11" s="523"/>
      <c r="H11" s="523"/>
      <c r="I11" s="523"/>
      <c r="J11" s="524">
        <f>ROUND(SUM(J7:INDEX(J:J,ROW()-1)),0)</f>
        <v>950000</v>
      </c>
      <c r="K11" s="525"/>
    </row>
    <row r="12" spans="1:11" ht="16.8" thickTop="1" thickBot="1" x14ac:dyDescent="0.35">
      <c r="A12" s="526" t="s">
        <v>127</v>
      </c>
      <c r="B12" s="527"/>
      <c r="C12" s="527"/>
      <c r="D12" s="528"/>
      <c r="E12" s="529"/>
      <c r="F12" s="530"/>
      <c r="G12" s="529"/>
      <c r="H12" s="529"/>
      <c r="I12" s="527"/>
      <c r="J12" s="531"/>
      <c r="K12" s="532"/>
    </row>
    <row r="13" spans="1:11" ht="43.5" customHeight="1" thickBot="1" x14ac:dyDescent="0.35">
      <c r="A13" s="94" t="s">
        <v>5</v>
      </c>
      <c r="B13" s="95" t="s">
        <v>6</v>
      </c>
      <c r="C13" s="30" t="s">
        <v>76</v>
      </c>
      <c r="D13" s="95" t="s">
        <v>7</v>
      </c>
      <c r="E13" s="95" t="s">
        <v>8</v>
      </c>
      <c r="F13" s="95" t="s">
        <v>128</v>
      </c>
      <c r="G13" s="95" t="s">
        <v>129</v>
      </c>
      <c r="H13" s="95" t="s">
        <v>130</v>
      </c>
      <c r="I13" s="95" t="s">
        <v>131</v>
      </c>
      <c r="J13" s="61" t="s">
        <v>308</v>
      </c>
      <c r="K13" s="31" t="s">
        <v>65</v>
      </c>
    </row>
    <row r="14" spans="1:11" ht="16.2" thickTop="1" x14ac:dyDescent="0.3">
      <c r="A14" s="377"/>
      <c r="B14" s="375"/>
      <c r="C14" s="375"/>
      <c r="D14" s="331"/>
      <c r="E14" s="331"/>
      <c r="F14" s="331"/>
      <c r="G14" s="331"/>
      <c r="H14" s="331"/>
      <c r="I14" s="331"/>
      <c r="J14" s="333">
        <v>350000</v>
      </c>
      <c r="K14" s="339"/>
    </row>
    <row r="15" spans="1:11" x14ac:dyDescent="0.3">
      <c r="A15" s="377"/>
      <c r="B15" s="375"/>
      <c r="C15" s="375"/>
      <c r="D15" s="331"/>
      <c r="E15" s="331"/>
      <c r="F15" s="331"/>
      <c r="G15" s="331"/>
      <c r="H15" s="331"/>
      <c r="I15" s="331"/>
      <c r="J15" s="333"/>
      <c r="K15" s="339"/>
    </row>
    <row r="16" spans="1:11" x14ac:dyDescent="0.3">
      <c r="A16" s="330"/>
      <c r="B16" s="331"/>
      <c r="C16" s="331"/>
      <c r="D16" s="331"/>
      <c r="E16" s="331"/>
      <c r="F16" s="331"/>
      <c r="G16" s="331"/>
      <c r="H16" s="331"/>
      <c r="I16" s="331"/>
      <c r="J16" s="333"/>
      <c r="K16" s="339"/>
    </row>
    <row r="17" spans="1:11" x14ac:dyDescent="0.3">
      <c r="A17" s="498"/>
      <c r="B17" s="392"/>
      <c r="C17" s="392"/>
      <c r="D17" s="392"/>
      <c r="E17" s="392"/>
      <c r="F17" s="392"/>
      <c r="G17" s="392"/>
      <c r="H17" s="392"/>
      <c r="I17" s="392"/>
      <c r="J17" s="533"/>
      <c r="K17" s="343"/>
    </row>
    <row r="18" spans="1:11" ht="16.2" thickBot="1" x14ac:dyDescent="0.35">
      <c r="A18" s="713" t="s">
        <v>350</v>
      </c>
      <c r="B18" s="714"/>
      <c r="C18" s="714"/>
      <c r="D18" s="714"/>
      <c r="E18" s="714"/>
      <c r="F18" s="715"/>
      <c r="G18" s="523"/>
      <c r="H18" s="523"/>
      <c r="I18" s="523"/>
      <c r="J18" s="524">
        <f>ROUND(SUM(J14:INDEX(J:J,ROW()-1)),0)</f>
        <v>350000</v>
      </c>
      <c r="K18" s="525"/>
    </row>
    <row r="19" spans="1:11" ht="16.8" thickTop="1" thickBot="1" x14ac:dyDescent="0.35">
      <c r="A19" s="526" t="s">
        <v>132</v>
      </c>
      <c r="B19" s="527"/>
      <c r="C19" s="527"/>
      <c r="D19" s="528"/>
      <c r="E19" s="529"/>
      <c r="F19" s="530"/>
      <c r="G19" s="529"/>
      <c r="H19" s="529"/>
      <c r="I19" s="527"/>
      <c r="J19" s="531"/>
      <c r="K19" s="532"/>
    </row>
    <row r="20" spans="1:11" ht="40.5" customHeight="1" thickBot="1" x14ac:dyDescent="0.35">
      <c r="A20" s="94" t="s">
        <v>5</v>
      </c>
      <c r="B20" s="95" t="s">
        <v>6</v>
      </c>
      <c r="C20" s="30" t="s">
        <v>76</v>
      </c>
      <c r="D20" s="95" t="s">
        <v>7</v>
      </c>
      <c r="E20" s="95" t="s">
        <v>8</v>
      </c>
      <c r="F20" s="95" t="s">
        <v>133</v>
      </c>
      <c r="G20" s="95" t="s">
        <v>134</v>
      </c>
      <c r="H20" s="95" t="s">
        <v>135</v>
      </c>
      <c r="I20" s="95" t="s">
        <v>136</v>
      </c>
      <c r="J20" s="61" t="s">
        <v>308</v>
      </c>
      <c r="K20" s="31" t="s">
        <v>65</v>
      </c>
    </row>
    <row r="21" spans="1:11" ht="16.2" thickTop="1" x14ac:dyDescent="0.3">
      <c r="A21" s="377"/>
      <c r="B21" s="375"/>
      <c r="C21" s="375"/>
      <c r="D21" s="331"/>
      <c r="E21" s="331"/>
      <c r="F21" s="331"/>
      <c r="G21" s="331"/>
      <c r="H21" s="331"/>
      <c r="I21" s="331"/>
      <c r="J21" s="333">
        <v>250000</v>
      </c>
      <c r="K21" s="339"/>
    </row>
    <row r="22" spans="1:11" x14ac:dyDescent="0.3">
      <c r="A22" s="377"/>
      <c r="B22" s="375"/>
      <c r="C22" s="375"/>
      <c r="D22" s="331"/>
      <c r="E22" s="331"/>
      <c r="F22" s="331"/>
      <c r="G22" s="331"/>
      <c r="H22" s="331"/>
      <c r="I22" s="331"/>
      <c r="J22" s="333"/>
      <c r="K22" s="339"/>
    </row>
    <row r="23" spans="1:11" x14ac:dyDescent="0.3">
      <c r="A23" s="330"/>
      <c r="B23" s="331"/>
      <c r="C23" s="331"/>
      <c r="D23" s="331"/>
      <c r="E23" s="331"/>
      <c r="F23" s="331"/>
      <c r="G23" s="331"/>
      <c r="H23" s="331"/>
      <c r="I23" s="331"/>
      <c r="J23" s="333"/>
      <c r="K23" s="339"/>
    </row>
    <row r="24" spans="1:11" x14ac:dyDescent="0.3">
      <c r="A24" s="498"/>
      <c r="B24" s="392"/>
      <c r="C24" s="392"/>
      <c r="D24" s="392"/>
      <c r="E24" s="392"/>
      <c r="F24" s="392"/>
      <c r="G24" s="392"/>
      <c r="H24" s="392"/>
      <c r="I24" s="392"/>
      <c r="J24" s="533"/>
      <c r="K24" s="343"/>
    </row>
    <row r="25" spans="1:11" ht="16.2" thickBot="1" x14ac:dyDescent="0.35">
      <c r="A25" s="713" t="s">
        <v>350</v>
      </c>
      <c r="B25" s="714"/>
      <c r="C25" s="714"/>
      <c r="D25" s="714"/>
      <c r="E25" s="714"/>
      <c r="F25" s="715"/>
      <c r="G25" s="523"/>
      <c r="H25" s="523"/>
      <c r="I25" s="523"/>
      <c r="J25" s="524">
        <f>ROUND(SUM(J21:INDEX(J:J,ROW()-1)),0)</f>
        <v>250000</v>
      </c>
      <c r="K25" s="525"/>
    </row>
    <row r="26" spans="1:11" ht="16.8" thickTop="1" thickBot="1" x14ac:dyDescent="0.35">
      <c r="A26" s="534" t="s">
        <v>137</v>
      </c>
      <c r="B26" s="535"/>
      <c r="C26" s="516"/>
      <c r="D26" s="215"/>
      <c r="E26" s="536"/>
      <c r="F26" s="537"/>
      <c r="G26" s="536"/>
      <c r="H26" s="536"/>
      <c r="I26" s="535"/>
      <c r="J26" s="538"/>
      <c r="K26" s="539"/>
    </row>
    <row r="27" spans="1:11" ht="40.5" customHeight="1" thickBot="1" x14ac:dyDescent="0.35">
      <c r="A27" s="94" t="s">
        <v>5</v>
      </c>
      <c r="B27" s="95" t="s">
        <v>6</v>
      </c>
      <c r="C27" s="30" t="s">
        <v>76</v>
      </c>
      <c r="D27" s="95" t="s">
        <v>7</v>
      </c>
      <c r="E27" s="95" t="s">
        <v>8</v>
      </c>
      <c r="F27" s="95" t="s">
        <v>33</v>
      </c>
      <c r="G27" s="95" t="s">
        <v>138</v>
      </c>
      <c r="H27" s="95" t="s">
        <v>35</v>
      </c>
      <c r="I27" s="95" t="s">
        <v>40</v>
      </c>
      <c r="J27" s="61" t="s">
        <v>308</v>
      </c>
      <c r="K27" s="31" t="s">
        <v>65</v>
      </c>
    </row>
    <row r="28" spans="1:11" ht="16.2" thickTop="1" x14ac:dyDescent="0.3">
      <c r="A28" s="377"/>
      <c r="B28" s="375"/>
      <c r="C28" s="375"/>
      <c r="D28" s="331"/>
      <c r="E28" s="331"/>
      <c r="F28" s="331"/>
      <c r="G28" s="331"/>
      <c r="H28" s="331"/>
      <c r="I28" s="331"/>
      <c r="J28" s="333">
        <v>25000</v>
      </c>
      <c r="K28" s="339"/>
    </row>
    <row r="29" spans="1:11" x14ac:dyDescent="0.3">
      <c r="A29" s="377"/>
      <c r="B29" s="375"/>
      <c r="C29" s="375"/>
      <c r="D29" s="331"/>
      <c r="E29" s="331"/>
      <c r="F29" s="331"/>
      <c r="G29" s="331"/>
      <c r="H29" s="331"/>
      <c r="I29" s="331"/>
      <c r="J29" s="333"/>
      <c r="K29" s="339"/>
    </row>
    <row r="30" spans="1:11" x14ac:dyDescent="0.3">
      <c r="A30" s="330"/>
      <c r="B30" s="331"/>
      <c r="C30" s="331"/>
      <c r="D30" s="331"/>
      <c r="E30" s="331"/>
      <c r="F30" s="331"/>
      <c r="G30" s="331"/>
      <c r="H30" s="331"/>
      <c r="I30" s="331"/>
      <c r="J30" s="333"/>
      <c r="K30" s="339"/>
    </row>
    <row r="31" spans="1:11" x14ac:dyDescent="0.3">
      <c r="A31" s="498"/>
      <c r="B31" s="392"/>
      <c r="C31" s="392"/>
      <c r="D31" s="392"/>
      <c r="E31" s="392"/>
      <c r="F31" s="392"/>
      <c r="G31" s="392"/>
      <c r="H31" s="392"/>
      <c r="I31" s="392"/>
      <c r="J31" s="533"/>
      <c r="K31" s="343"/>
    </row>
    <row r="32" spans="1:11" ht="16.2" thickBot="1" x14ac:dyDescent="0.35">
      <c r="A32" s="713" t="s">
        <v>350</v>
      </c>
      <c r="B32" s="714"/>
      <c r="C32" s="714"/>
      <c r="D32" s="714"/>
      <c r="E32" s="714"/>
      <c r="F32" s="715"/>
      <c r="G32" s="540"/>
      <c r="H32" s="540"/>
      <c r="I32" s="540"/>
      <c r="J32" s="524">
        <f>ROUND(SUM(J28:INDEX(J:J,ROW()-1)),0)</f>
        <v>25000</v>
      </c>
      <c r="K32" s="541"/>
    </row>
    <row r="33" spans="1:11" ht="39" customHeight="1" thickTop="1" x14ac:dyDescent="0.3">
      <c r="B33" s="6" t="s">
        <v>72</v>
      </c>
      <c r="D33" s="6" t="s">
        <v>12</v>
      </c>
      <c r="E33" s="6" t="s">
        <v>12</v>
      </c>
      <c r="F33" s="7"/>
      <c r="G33" s="6" t="s">
        <v>73</v>
      </c>
      <c r="H33" s="542"/>
      <c r="I33" s="7"/>
    </row>
    <row r="34" spans="1:11" ht="15.6" customHeight="1" x14ac:dyDescent="0.3">
      <c r="A34" s="253" t="s">
        <v>430</v>
      </c>
      <c r="C34" s="542"/>
      <c r="D34" s="542"/>
      <c r="E34" s="252" t="s">
        <v>447</v>
      </c>
      <c r="F34" s="289"/>
      <c r="G34" s="289"/>
      <c r="H34" s="289"/>
      <c r="I34" s="289"/>
      <c r="J34" s="289"/>
      <c r="K34" s="289"/>
    </row>
    <row r="35" spans="1:11" ht="14.25" customHeight="1" x14ac:dyDescent="0.3">
      <c r="A35" s="252" t="s">
        <v>443</v>
      </c>
      <c r="C35" s="542"/>
      <c r="D35" s="542"/>
      <c r="E35" s="646" t="s">
        <v>448</v>
      </c>
      <c r="F35" s="646"/>
      <c r="G35" s="646"/>
      <c r="H35" s="646"/>
      <c r="I35" s="646"/>
      <c r="J35" s="646"/>
      <c r="K35" s="646"/>
    </row>
    <row r="36" spans="1:11" ht="14.25" customHeight="1" x14ac:dyDescent="0.3">
      <c r="A36" s="252" t="s">
        <v>444</v>
      </c>
      <c r="E36" s="712" t="s">
        <v>465</v>
      </c>
      <c r="F36" s="712"/>
      <c r="G36" s="712"/>
      <c r="H36" s="712"/>
      <c r="I36" s="712"/>
      <c r="J36" s="712"/>
      <c r="K36" s="712"/>
    </row>
    <row r="37" spans="1:11" ht="14.25" customHeight="1" x14ac:dyDescent="0.3">
      <c r="A37" s="253" t="s">
        <v>445</v>
      </c>
      <c r="E37" s="712"/>
      <c r="F37" s="712"/>
      <c r="G37" s="712"/>
      <c r="H37" s="712"/>
      <c r="I37" s="712"/>
      <c r="J37" s="712"/>
      <c r="K37" s="712"/>
    </row>
    <row r="38" spans="1:11" ht="15.6" customHeight="1" x14ac:dyDescent="0.3">
      <c r="A38" s="252" t="s">
        <v>446</v>
      </c>
      <c r="E38" s="289"/>
      <c r="F38" s="289"/>
      <c r="G38" s="289"/>
      <c r="H38" s="289"/>
      <c r="I38" s="289"/>
      <c r="J38" s="289"/>
      <c r="K38" s="289"/>
    </row>
    <row r="39" spans="1:11" ht="13.5" customHeight="1" x14ac:dyDescent="0.3">
      <c r="E39" s="289"/>
      <c r="F39" s="289"/>
      <c r="G39" s="289"/>
      <c r="H39" s="289"/>
      <c r="I39" s="289"/>
      <c r="J39" s="289"/>
      <c r="K39" s="289"/>
    </row>
    <row r="40" spans="1:11" ht="24" customHeight="1" x14ac:dyDescent="0.3">
      <c r="A40" s="252"/>
      <c r="E40" s="602"/>
      <c r="F40" s="606"/>
      <c r="G40" s="606"/>
      <c r="H40" s="606"/>
      <c r="I40" s="606"/>
      <c r="J40" s="606"/>
      <c r="K40" s="606"/>
    </row>
  </sheetData>
  <mergeCells count="7">
    <mergeCell ref="E36:K37"/>
    <mergeCell ref="E40:K40"/>
    <mergeCell ref="A11:F11"/>
    <mergeCell ref="A18:F18"/>
    <mergeCell ref="A25:F25"/>
    <mergeCell ref="A32:F32"/>
    <mergeCell ref="E35:K35"/>
  </mergeCells>
  <phoneticPr fontId="2" type="noConversion"/>
  <printOptions horizontalCentered="1"/>
  <pageMargins left="0.31496062992125984" right="0.31496062992125984" top="0.35433070866141736" bottom="0.35433070866141736" header="0.31496062992125984" footer="0.31496062992125984"/>
  <pageSetup paperSize="9" scale="72" orientation="landscape" blackAndWhite="1"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121"/>
  <sheetViews>
    <sheetView tabSelected="1" zoomScale="85" zoomScaleNormal="85" workbookViewId="0">
      <selection activeCell="A19" sqref="A19:F19"/>
    </sheetView>
  </sheetViews>
  <sheetFormatPr defaultColWidth="8.88671875" defaultRowHeight="15.6" x14ac:dyDescent="0.3"/>
  <cols>
    <col min="1" max="1" width="13.109375" style="6" customWidth="1"/>
    <col min="2" max="2" width="8.88671875" style="6"/>
    <col min="3" max="3" width="15.44140625" style="6" customWidth="1"/>
    <col min="4" max="4" width="10.6640625" style="6" customWidth="1"/>
    <col min="5" max="5" width="15.21875" style="6" customWidth="1"/>
    <col min="6" max="6" width="12" style="6" customWidth="1"/>
    <col min="7" max="7" width="13.109375" style="6" customWidth="1"/>
    <col min="8" max="8" width="15.88671875" style="6" customWidth="1"/>
    <col min="9" max="9" width="8.88671875" style="6"/>
    <col min="10" max="11" width="10.33203125" style="6" bestFit="1" customWidth="1"/>
    <col min="12" max="13" width="9.109375" style="6" bestFit="1" customWidth="1"/>
    <col min="14" max="14" width="10.33203125" style="6" bestFit="1" customWidth="1"/>
    <col min="15" max="16384" width="8.88671875" style="6"/>
  </cols>
  <sheetData>
    <row r="1" spans="1:16" x14ac:dyDescent="0.3">
      <c r="A1" s="6" t="s">
        <v>173</v>
      </c>
    </row>
    <row r="2" spans="1:16" ht="17.399999999999999" x14ac:dyDescent="0.3">
      <c r="E2" s="212" t="str">
        <f>工時統計表!Q3</f>
        <v>xx年x月</v>
      </c>
      <c r="F2" s="213" t="s">
        <v>104</v>
      </c>
    </row>
    <row r="3" spans="1:16" ht="16.2" thickBot="1" x14ac:dyDescent="0.35">
      <c r="L3" s="215"/>
      <c r="N3" s="561" t="s">
        <v>438</v>
      </c>
    </row>
    <row r="4" spans="1:16" ht="36" customHeight="1" thickBot="1" x14ac:dyDescent="0.35">
      <c r="A4" s="97" t="s">
        <v>351</v>
      </c>
      <c r="B4" s="98" t="s">
        <v>352</v>
      </c>
      <c r="C4" s="98" t="s">
        <v>353</v>
      </c>
      <c r="D4" s="99" t="s">
        <v>354</v>
      </c>
      <c r="E4" s="99" t="s">
        <v>355</v>
      </c>
      <c r="F4" s="99" t="s">
        <v>5</v>
      </c>
      <c r="G4" s="99" t="s">
        <v>6</v>
      </c>
      <c r="H4" s="99" t="s">
        <v>77</v>
      </c>
      <c r="I4" s="99" t="s">
        <v>356</v>
      </c>
      <c r="J4" s="99" t="s">
        <v>357</v>
      </c>
      <c r="K4" s="99" t="s">
        <v>358</v>
      </c>
      <c r="L4" s="100" t="s">
        <v>359</v>
      </c>
      <c r="M4" s="99" t="s">
        <v>360</v>
      </c>
      <c r="N4" s="101" t="s">
        <v>0</v>
      </c>
      <c r="O4" s="103"/>
      <c r="P4" s="103"/>
    </row>
    <row r="5" spans="1:16" ht="16.2" thickTop="1" x14ac:dyDescent="0.3">
      <c r="A5" s="543" t="s">
        <v>472</v>
      </c>
      <c r="B5" s="544"/>
      <c r="C5" s="545"/>
      <c r="D5" s="545"/>
      <c r="E5" s="545"/>
      <c r="F5" s="545"/>
      <c r="G5" s="545"/>
      <c r="H5" s="545"/>
      <c r="I5" s="717" t="s">
        <v>95</v>
      </c>
      <c r="J5" s="718"/>
      <c r="K5" s="718"/>
      <c r="L5" s="718"/>
      <c r="M5" s="719"/>
      <c r="N5" s="546"/>
      <c r="O5" s="103"/>
      <c r="P5" s="103"/>
    </row>
    <row r="6" spans="1:16" x14ac:dyDescent="0.3">
      <c r="A6" s="547"/>
      <c r="B6" s="548"/>
      <c r="C6" s="549"/>
      <c r="D6" s="548"/>
      <c r="E6" s="548"/>
      <c r="F6" s="548"/>
      <c r="G6" s="548"/>
      <c r="H6" s="548"/>
      <c r="I6" s="558">
        <v>0</v>
      </c>
      <c r="J6" s="597">
        <v>1419</v>
      </c>
      <c r="K6" s="597">
        <v>1000</v>
      </c>
      <c r="L6" s="597">
        <v>400</v>
      </c>
      <c r="M6" s="597"/>
      <c r="N6" s="598">
        <f>SUM(I6:M6)</f>
        <v>2819</v>
      </c>
      <c r="O6" s="103"/>
      <c r="P6" s="103"/>
    </row>
    <row r="7" spans="1:16" x14ac:dyDescent="0.3">
      <c r="A7" s="547"/>
      <c r="B7" s="548"/>
      <c r="C7" s="548"/>
      <c r="D7" s="548"/>
      <c r="E7" s="548"/>
      <c r="F7" s="548"/>
      <c r="G7" s="548"/>
      <c r="H7" s="548"/>
      <c r="I7" s="558"/>
      <c r="J7" s="597"/>
      <c r="K7" s="597"/>
      <c r="L7" s="597"/>
      <c r="M7" s="597"/>
      <c r="N7" s="598">
        <f t="shared" ref="N7:N14" si="0">SUM(I7:M7)</f>
        <v>0</v>
      </c>
      <c r="O7" s="103"/>
      <c r="P7" s="103"/>
    </row>
    <row r="8" spans="1:16" x14ac:dyDescent="0.3">
      <c r="A8" s="547"/>
      <c r="B8" s="548"/>
      <c r="C8" s="548"/>
      <c r="D8" s="548"/>
      <c r="E8" s="548"/>
      <c r="F8" s="548"/>
      <c r="G8" s="548"/>
      <c r="H8" s="548"/>
      <c r="I8" s="558"/>
      <c r="J8" s="597"/>
      <c r="K8" s="597"/>
      <c r="L8" s="597"/>
      <c r="M8" s="597"/>
      <c r="N8" s="598">
        <f t="shared" si="0"/>
        <v>0</v>
      </c>
      <c r="O8" s="103"/>
      <c r="P8" s="103"/>
    </row>
    <row r="9" spans="1:16" x14ac:dyDescent="0.3">
      <c r="A9" s="550"/>
      <c r="B9" s="548"/>
      <c r="C9" s="548"/>
      <c r="D9" s="548"/>
      <c r="E9" s="548"/>
      <c r="F9" s="548"/>
      <c r="G9" s="548"/>
      <c r="H9" s="548"/>
      <c r="I9" s="558"/>
      <c r="J9" s="597"/>
      <c r="K9" s="597"/>
      <c r="L9" s="597"/>
      <c r="M9" s="597"/>
      <c r="N9" s="598">
        <f t="shared" si="0"/>
        <v>0</v>
      </c>
      <c r="O9" s="103"/>
      <c r="P9" s="103"/>
    </row>
    <row r="10" spans="1:16" x14ac:dyDescent="0.3">
      <c r="A10" s="547"/>
      <c r="B10" s="548"/>
      <c r="C10" s="549"/>
      <c r="D10" s="548"/>
      <c r="E10" s="549"/>
      <c r="F10" s="548"/>
      <c r="G10" s="548"/>
      <c r="H10" s="548"/>
      <c r="I10" s="558"/>
      <c r="J10" s="597"/>
      <c r="K10" s="597"/>
      <c r="L10" s="597"/>
      <c r="M10" s="597"/>
      <c r="N10" s="598">
        <f t="shared" si="0"/>
        <v>0</v>
      </c>
      <c r="O10" s="103"/>
      <c r="P10" s="103"/>
    </row>
    <row r="11" spans="1:16" x14ac:dyDescent="0.3">
      <c r="A11" s="547"/>
      <c r="B11" s="548"/>
      <c r="C11" s="548"/>
      <c r="D11" s="548"/>
      <c r="E11" s="548"/>
      <c r="F11" s="548"/>
      <c r="G11" s="548"/>
      <c r="H11" s="548"/>
      <c r="I11" s="558"/>
      <c r="J11" s="597"/>
      <c r="K11" s="597"/>
      <c r="L11" s="597"/>
      <c r="M11" s="597"/>
      <c r="N11" s="598">
        <f t="shared" si="0"/>
        <v>0</v>
      </c>
      <c r="O11" s="103"/>
      <c r="P11" s="103"/>
    </row>
    <row r="12" spans="1:16" x14ac:dyDescent="0.3">
      <c r="A12" s="547"/>
      <c r="B12" s="548"/>
      <c r="C12" s="548"/>
      <c r="D12" s="551" t="s">
        <v>12</v>
      </c>
      <c r="E12" s="548"/>
      <c r="F12" s="548"/>
      <c r="G12" s="548"/>
      <c r="H12" s="548"/>
      <c r="I12" s="558"/>
      <c r="J12" s="597"/>
      <c r="K12" s="597"/>
      <c r="L12" s="597"/>
      <c r="M12" s="597"/>
      <c r="N12" s="598">
        <f t="shared" si="0"/>
        <v>0</v>
      </c>
      <c r="O12" s="103"/>
      <c r="P12" s="103"/>
    </row>
    <row r="13" spans="1:16" x14ac:dyDescent="0.3">
      <c r="A13" s="547" t="s">
        <v>12</v>
      </c>
      <c r="B13" s="548"/>
      <c r="C13" s="548"/>
      <c r="D13" s="548"/>
      <c r="E13" s="548"/>
      <c r="F13" s="548"/>
      <c r="G13" s="548"/>
      <c r="H13" s="548"/>
      <c r="I13" s="558"/>
      <c r="J13" s="597"/>
      <c r="K13" s="597"/>
      <c r="L13" s="597"/>
      <c r="M13" s="597"/>
      <c r="N13" s="598">
        <f t="shared" si="0"/>
        <v>0</v>
      </c>
      <c r="O13" s="103"/>
      <c r="P13" s="103"/>
    </row>
    <row r="14" spans="1:16" x14ac:dyDescent="0.3">
      <c r="A14" s="552"/>
      <c r="B14" s="553"/>
      <c r="C14" s="553"/>
      <c r="D14" s="553"/>
      <c r="E14" s="553"/>
      <c r="F14" s="553"/>
      <c r="G14" s="553"/>
      <c r="H14" s="553"/>
      <c r="I14" s="559"/>
      <c r="J14" s="599"/>
      <c r="K14" s="599"/>
      <c r="L14" s="599"/>
      <c r="M14" s="599"/>
      <c r="N14" s="546">
        <f t="shared" si="0"/>
        <v>0</v>
      </c>
      <c r="O14" s="103"/>
      <c r="P14" s="103"/>
    </row>
    <row r="15" spans="1:16" ht="16.2" thickBot="1" x14ac:dyDescent="0.35">
      <c r="A15" s="554" t="s">
        <v>31</v>
      </c>
      <c r="B15" s="555"/>
      <c r="C15" s="556"/>
      <c r="D15" s="557"/>
      <c r="E15" s="557"/>
      <c r="F15" s="557"/>
      <c r="G15" s="557"/>
      <c r="H15" s="557"/>
      <c r="I15" s="560">
        <f>ROUND(SUM(I6:INDEX(I:I,ROW()-1)),0)</f>
        <v>0</v>
      </c>
      <c r="J15" s="600">
        <f>ROUND(SUM(J6:INDEX(J:J,ROW()-1)),0)</f>
        <v>1419</v>
      </c>
      <c r="K15" s="600">
        <f>ROUND(SUM(K6:INDEX(K:K,ROW()-1)),0)</f>
        <v>1000</v>
      </c>
      <c r="L15" s="600">
        <f>ROUND(SUM(L6:INDEX(L:L,ROW()-1)),0)</f>
        <v>400</v>
      </c>
      <c r="M15" s="600">
        <f>ROUND(SUM(M6:INDEX(M:M,ROW()-1)),0)</f>
        <v>0</v>
      </c>
      <c r="N15" s="601">
        <f>ROUND(SUM(N6:INDEX(N:N,ROW()-1)),0)</f>
        <v>2819</v>
      </c>
      <c r="O15" s="103"/>
      <c r="P15" s="103"/>
    </row>
    <row r="16" spans="1:16" ht="36.6" customHeight="1" x14ac:dyDescent="0.3">
      <c r="B16" s="6" t="s">
        <v>74</v>
      </c>
      <c r="D16" s="6" t="s">
        <v>12</v>
      </c>
      <c r="E16" s="7"/>
      <c r="F16" s="6" t="s">
        <v>12</v>
      </c>
      <c r="G16" s="6" t="s">
        <v>73</v>
      </c>
      <c r="I16" s="102"/>
      <c r="J16" s="102"/>
      <c r="K16" s="102"/>
      <c r="L16" s="102"/>
      <c r="M16" s="102"/>
      <c r="N16" s="102"/>
      <c r="O16" s="103"/>
      <c r="P16" s="103"/>
    </row>
    <row r="17" spans="1:16" x14ac:dyDescent="0.3">
      <c r="A17" s="253" t="s">
        <v>431</v>
      </c>
      <c r="B17" s="252"/>
      <c r="C17" s="252"/>
      <c r="D17" s="252"/>
      <c r="E17" s="252"/>
      <c r="F17" s="252"/>
      <c r="G17" s="716" t="s">
        <v>362</v>
      </c>
      <c r="H17" s="716"/>
      <c r="I17" s="716"/>
      <c r="J17" s="716"/>
      <c r="K17" s="716"/>
      <c r="L17" s="716"/>
      <c r="M17" s="615"/>
      <c r="N17" s="103"/>
      <c r="O17" s="103"/>
    </row>
    <row r="18" spans="1:16" ht="15" customHeight="1" x14ac:dyDescent="0.3">
      <c r="A18" s="252" t="s">
        <v>361</v>
      </c>
      <c r="B18" s="252"/>
      <c r="C18" s="252"/>
      <c r="D18" s="252"/>
      <c r="E18" s="252"/>
      <c r="F18" s="252"/>
      <c r="G18" s="252" t="s">
        <v>363</v>
      </c>
      <c r="H18" s="103"/>
      <c r="I18" s="103"/>
      <c r="J18" s="103"/>
      <c r="K18" s="103"/>
      <c r="L18" s="103"/>
      <c r="M18" s="103"/>
      <c r="P18" s="103"/>
    </row>
    <row r="19" spans="1:16" ht="51.45" customHeight="1" x14ac:dyDescent="0.3">
      <c r="A19" s="716" t="s">
        <v>475</v>
      </c>
      <c r="B19" s="716"/>
      <c r="C19" s="716"/>
      <c r="D19" s="716"/>
      <c r="E19" s="716"/>
      <c r="F19" s="615"/>
      <c r="G19" s="252"/>
      <c r="H19" s="252"/>
      <c r="I19" s="252"/>
      <c r="J19" s="252"/>
      <c r="K19" s="252"/>
      <c r="L19" s="252"/>
      <c r="M19" s="252"/>
      <c r="P19" s="103"/>
    </row>
    <row r="20" spans="1:16" ht="13.5" customHeight="1" x14ac:dyDescent="0.3">
      <c r="G20" s="252"/>
      <c r="H20" s="252"/>
      <c r="I20" s="252"/>
      <c r="J20" s="252"/>
      <c r="K20" s="252"/>
      <c r="L20" s="252"/>
      <c r="M20" s="252"/>
      <c r="P20" s="103"/>
    </row>
    <row r="21" spans="1:16" x14ac:dyDescent="0.3">
      <c r="G21" s="103"/>
      <c r="H21" s="103"/>
      <c r="I21" s="103"/>
      <c r="J21" s="103"/>
      <c r="K21" s="103"/>
      <c r="L21" s="103"/>
      <c r="M21" s="103"/>
      <c r="N21" s="103"/>
      <c r="O21" s="103"/>
      <c r="P21" s="103"/>
    </row>
    <row r="22" spans="1:16" x14ac:dyDescent="0.3">
      <c r="A22" s="103"/>
      <c r="B22" s="103"/>
      <c r="C22" s="103"/>
      <c r="D22" s="103"/>
      <c r="E22" s="103"/>
      <c r="F22" s="103"/>
      <c r="G22" s="103"/>
      <c r="H22" s="103"/>
      <c r="I22" s="103"/>
      <c r="J22" s="103"/>
      <c r="K22" s="103"/>
      <c r="L22" s="103"/>
      <c r="M22" s="103"/>
      <c r="N22" s="103"/>
      <c r="O22" s="103"/>
      <c r="P22" s="103"/>
    </row>
    <row r="23" spans="1:16" x14ac:dyDescent="0.3">
      <c r="A23" s="103"/>
      <c r="B23" s="103"/>
      <c r="C23" s="103"/>
      <c r="D23" s="103"/>
      <c r="E23" s="103"/>
      <c r="F23" s="103"/>
      <c r="G23" s="103"/>
      <c r="H23" s="103"/>
      <c r="I23" s="103"/>
      <c r="J23" s="103"/>
      <c r="K23" s="103"/>
      <c r="L23" s="103"/>
      <c r="M23" s="103"/>
      <c r="N23" s="103"/>
      <c r="O23" s="103"/>
      <c r="P23" s="103"/>
    </row>
    <row r="24" spans="1:16" x14ac:dyDescent="0.3">
      <c r="A24" s="103"/>
      <c r="B24" s="103"/>
      <c r="C24" s="103"/>
      <c r="D24" s="103"/>
      <c r="E24" s="103"/>
      <c r="F24" s="103"/>
      <c r="G24" s="103"/>
      <c r="H24" s="103"/>
      <c r="I24" s="103"/>
      <c r="J24" s="103"/>
      <c r="K24" s="103"/>
      <c r="L24" s="103"/>
      <c r="M24" s="103"/>
      <c r="N24" s="103"/>
      <c r="O24" s="103"/>
      <c r="P24" s="103"/>
    </row>
    <row r="25" spans="1:16" x14ac:dyDescent="0.3">
      <c r="A25" s="103"/>
      <c r="B25" s="103"/>
      <c r="C25" s="103"/>
      <c r="D25" s="103"/>
      <c r="E25" s="103"/>
      <c r="F25" s="103"/>
      <c r="G25" s="103"/>
      <c r="H25" s="103"/>
      <c r="I25" s="103"/>
      <c r="J25" s="103"/>
      <c r="K25" s="103"/>
      <c r="L25" s="103"/>
      <c r="M25" s="103"/>
      <c r="N25" s="103"/>
      <c r="O25" s="103"/>
      <c r="P25" s="103"/>
    </row>
    <row r="26" spans="1:16" x14ac:dyDescent="0.3">
      <c r="A26" s="103"/>
      <c r="B26" s="103"/>
      <c r="C26" s="103"/>
      <c r="D26" s="103"/>
      <c r="E26" s="103"/>
      <c r="F26" s="103"/>
      <c r="G26" s="103"/>
      <c r="H26" s="103"/>
      <c r="I26" s="103"/>
      <c r="J26" s="103"/>
      <c r="K26" s="103"/>
      <c r="L26" s="103"/>
      <c r="M26" s="103"/>
      <c r="N26" s="103"/>
      <c r="O26" s="103"/>
      <c r="P26" s="103"/>
    </row>
    <row r="27" spans="1:16" x14ac:dyDescent="0.3">
      <c r="A27" s="103"/>
      <c r="B27" s="103"/>
      <c r="C27" s="103"/>
      <c r="D27" s="103"/>
      <c r="E27" s="103"/>
      <c r="F27" s="103"/>
      <c r="G27" s="103"/>
      <c r="H27" s="103"/>
      <c r="I27" s="103"/>
      <c r="J27" s="103"/>
      <c r="K27" s="103"/>
      <c r="L27" s="103"/>
      <c r="M27" s="103"/>
      <c r="N27" s="103"/>
      <c r="O27" s="103"/>
      <c r="P27" s="103"/>
    </row>
    <row r="28" spans="1:16" x14ac:dyDescent="0.3">
      <c r="A28" s="103"/>
      <c r="B28" s="103"/>
      <c r="C28" s="103"/>
      <c r="D28" s="103"/>
      <c r="E28" s="103"/>
      <c r="F28" s="103"/>
      <c r="G28" s="103"/>
      <c r="H28" s="103"/>
      <c r="I28" s="103"/>
      <c r="J28" s="103"/>
      <c r="K28" s="103"/>
      <c r="L28" s="103"/>
      <c r="M28" s="103"/>
      <c r="N28" s="103"/>
      <c r="O28" s="103"/>
      <c r="P28" s="103"/>
    </row>
    <row r="29" spans="1:16" x14ac:dyDescent="0.3">
      <c r="A29" s="103"/>
      <c r="B29" s="103"/>
      <c r="C29" s="103"/>
      <c r="D29" s="103"/>
      <c r="E29" s="103"/>
      <c r="F29" s="103"/>
      <c r="G29" s="103"/>
      <c r="H29" s="103"/>
      <c r="I29" s="103"/>
      <c r="J29" s="103"/>
      <c r="K29" s="103"/>
      <c r="L29" s="103"/>
      <c r="M29" s="103"/>
      <c r="N29" s="103"/>
      <c r="O29" s="103"/>
      <c r="P29" s="103"/>
    </row>
    <row r="30" spans="1:16" x14ac:dyDescent="0.3">
      <c r="A30" s="103"/>
      <c r="B30" s="103"/>
      <c r="C30" s="103"/>
      <c r="D30" s="103"/>
      <c r="E30" s="103"/>
      <c r="F30" s="103"/>
      <c r="G30" s="103"/>
      <c r="H30" s="103"/>
      <c r="I30" s="103"/>
      <c r="J30" s="103"/>
      <c r="K30" s="103"/>
      <c r="L30" s="103"/>
      <c r="M30" s="103"/>
      <c r="N30" s="103"/>
      <c r="O30" s="103"/>
      <c r="P30" s="103"/>
    </row>
    <row r="31" spans="1:16" x14ac:dyDescent="0.3">
      <c r="A31" s="103"/>
      <c r="B31" s="103"/>
      <c r="C31" s="103"/>
      <c r="D31" s="103"/>
      <c r="E31" s="103"/>
      <c r="F31" s="103"/>
      <c r="G31" s="103"/>
      <c r="H31" s="103"/>
      <c r="I31" s="103"/>
      <c r="J31" s="103"/>
      <c r="K31" s="103"/>
      <c r="L31" s="103"/>
      <c r="M31" s="103"/>
      <c r="N31" s="103"/>
      <c r="O31" s="103"/>
      <c r="P31" s="103"/>
    </row>
    <row r="32" spans="1:16" x14ac:dyDescent="0.3">
      <c r="A32" s="103"/>
      <c r="B32" s="103"/>
      <c r="C32" s="103"/>
      <c r="D32" s="103"/>
      <c r="E32" s="103"/>
      <c r="F32" s="103"/>
      <c r="G32" s="103"/>
      <c r="H32" s="103"/>
      <c r="I32" s="103"/>
      <c r="J32" s="103"/>
      <c r="K32" s="103"/>
      <c r="L32" s="103"/>
      <c r="M32" s="103"/>
      <c r="N32" s="103"/>
      <c r="O32" s="103"/>
      <c r="P32" s="103"/>
    </row>
    <row r="33" spans="1:16" x14ac:dyDescent="0.3">
      <c r="A33" s="103"/>
      <c r="B33" s="103"/>
      <c r="C33" s="103"/>
      <c r="D33" s="103"/>
      <c r="E33" s="103"/>
      <c r="F33" s="103"/>
      <c r="G33" s="103"/>
      <c r="H33" s="103"/>
      <c r="I33" s="103"/>
      <c r="J33" s="103"/>
      <c r="K33" s="103"/>
      <c r="L33" s="103"/>
      <c r="M33" s="103"/>
      <c r="N33" s="103"/>
      <c r="O33" s="103"/>
      <c r="P33" s="103"/>
    </row>
    <row r="34" spans="1:16" x14ac:dyDescent="0.3">
      <c r="A34" s="103"/>
      <c r="B34" s="103"/>
      <c r="C34" s="103"/>
      <c r="D34" s="103"/>
      <c r="E34" s="103"/>
      <c r="F34" s="103"/>
      <c r="G34" s="103"/>
      <c r="H34" s="103"/>
      <c r="I34" s="103"/>
      <c r="J34" s="103"/>
      <c r="K34" s="103"/>
      <c r="L34" s="103"/>
      <c r="M34" s="103"/>
      <c r="N34" s="103"/>
      <c r="O34" s="103"/>
      <c r="P34" s="103"/>
    </row>
    <row r="35" spans="1:16" x14ac:dyDescent="0.3">
      <c r="A35" s="103"/>
      <c r="B35" s="103"/>
      <c r="C35" s="103"/>
      <c r="D35" s="103"/>
      <c r="E35" s="103"/>
      <c r="F35" s="103"/>
      <c r="G35" s="103"/>
      <c r="H35" s="103"/>
      <c r="I35" s="103"/>
      <c r="J35" s="103"/>
      <c r="K35" s="103"/>
      <c r="L35" s="103"/>
      <c r="M35" s="103"/>
      <c r="N35" s="103"/>
      <c r="O35" s="103"/>
      <c r="P35" s="103"/>
    </row>
    <row r="36" spans="1:16" x14ac:dyDescent="0.3">
      <c r="A36" s="103"/>
      <c r="B36" s="103"/>
      <c r="C36" s="103"/>
      <c r="D36" s="103"/>
      <c r="E36" s="103"/>
      <c r="F36" s="103"/>
      <c r="G36" s="103"/>
      <c r="H36" s="103"/>
      <c r="I36" s="103"/>
      <c r="J36" s="103"/>
      <c r="K36" s="103"/>
      <c r="L36" s="103"/>
      <c r="M36" s="103"/>
      <c r="N36" s="103"/>
      <c r="O36" s="103"/>
      <c r="P36" s="103"/>
    </row>
    <row r="37" spans="1:16" x14ac:dyDescent="0.3">
      <c r="A37" s="103"/>
      <c r="B37" s="103"/>
      <c r="C37" s="103"/>
      <c r="D37" s="103"/>
      <c r="E37" s="103"/>
      <c r="F37" s="103"/>
      <c r="G37" s="103"/>
      <c r="H37" s="103"/>
      <c r="I37" s="103"/>
      <c r="J37" s="103"/>
      <c r="K37" s="103"/>
      <c r="L37" s="103"/>
      <c r="M37" s="103"/>
      <c r="N37" s="103"/>
      <c r="O37" s="103"/>
      <c r="P37" s="103"/>
    </row>
    <row r="38" spans="1:16" x14ac:dyDescent="0.3">
      <c r="A38" s="103"/>
      <c r="B38" s="103"/>
      <c r="C38" s="103"/>
      <c r="D38" s="103"/>
      <c r="E38" s="103"/>
      <c r="F38" s="103"/>
      <c r="G38" s="103"/>
      <c r="H38" s="103"/>
      <c r="I38" s="103"/>
      <c r="J38" s="103"/>
      <c r="K38" s="103"/>
      <c r="L38" s="103"/>
      <c r="M38" s="103"/>
      <c r="N38" s="103"/>
      <c r="O38" s="103"/>
      <c r="P38" s="103"/>
    </row>
    <row r="39" spans="1:16" x14ac:dyDescent="0.3">
      <c r="A39" s="103"/>
      <c r="B39" s="103"/>
      <c r="C39" s="103"/>
      <c r="D39" s="103"/>
      <c r="E39" s="103"/>
      <c r="F39" s="103"/>
      <c r="G39" s="103"/>
      <c r="H39" s="103"/>
      <c r="I39" s="103"/>
      <c r="J39" s="103"/>
      <c r="K39" s="103"/>
      <c r="L39" s="103"/>
      <c r="M39" s="103"/>
      <c r="N39" s="103"/>
      <c r="O39" s="103"/>
      <c r="P39" s="103"/>
    </row>
    <row r="40" spans="1:16" x14ac:dyDescent="0.3">
      <c r="A40" s="103"/>
      <c r="B40" s="103"/>
      <c r="C40" s="103"/>
      <c r="D40" s="103"/>
      <c r="E40" s="103"/>
      <c r="F40" s="103"/>
      <c r="G40" s="103"/>
      <c r="H40" s="103"/>
      <c r="I40" s="103"/>
      <c r="J40" s="103"/>
      <c r="K40" s="103"/>
      <c r="L40" s="103"/>
      <c r="M40" s="103"/>
      <c r="N40" s="103"/>
      <c r="O40" s="103"/>
      <c r="P40" s="103"/>
    </row>
    <row r="41" spans="1:16" x14ac:dyDescent="0.3">
      <c r="A41" s="103"/>
      <c r="B41" s="103"/>
      <c r="C41" s="103"/>
      <c r="D41" s="103"/>
      <c r="E41" s="103"/>
      <c r="F41" s="103"/>
      <c r="G41" s="103"/>
      <c r="H41" s="103"/>
      <c r="I41" s="103"/>
      <c r="J41" s="103"/>
      <c r="K41" s="103"/>
      <c r="L41" s="103"/>
      <c r="M41" s="103"/>
      <c r="N41" s="103"/>
      <c r="O41" s="103"/>
      <c r="P41" s="103"/>
    </row>
    <row r="42" spans="1:16" x14ac:dyDescent="0.3">
      <c r="A42" s="103"/>
      <c r="B42" s="103"/>
      <c r="C42" s="103"/>
      <c r="D42" s="103"/>
      <c r="E42" s="103"/>
      <c r="F42" s="103"/>
      <c r="G42" s="103"/>
      <c r="H42" s="103"/>
      <c r="I42" s="103"/>
      <c r="J42" s="103"/>
      <c r="K42" s="103"/>
      <c r="L42" s="103"/>
      <c r="M42" s="103"/>
      <c r="N42" s="103"/>
      <c r="O42" s="103"/>
      <c r="P42" s="103"/>
    </row>
    <row r="43" spans="1:16" x14ac:dyDescent="0.3">
      <c r="A43" s="103"/>
      <c r="B43" s="103"/>
      <c r="C43" s="103"/>
      <c r="D43" s="103"/>
      <c r="E43" s="103"/>
      <c r="F43" s="103"/>
      <c r="G43" s="103"/>
      <c r="H43" s="103"/>
      <c r="I43" s="103"/>
      <c r="J43" s="103"/>
      <c r="K43" s="103"/>
      <c r="L43" s="103"/>
      <c r="M43" s="103"/>
      <c r="N43" s="103"/>
      <c r="O43" s="103"/>
      <c r="P43" s="103"/>
    </row>
    <row r="44" spans="1:16" x14ac:dyDescent="0.3">
      <c r="A44" s="103"/>
      <c r="B44" s="103"/>
      <c r="C44" s="103"/>
      <c r="D44" s="103"/>
      <c r="E44" s="103"/>
      <c r="F44" s="103"/>
      <c r="G44" s="103"/>
      <c r="H44" s="103"/>
      <c r="I44" s="103"/>
      <c r="J44" s="103"/>
      <c r="K44" s="103"/>
      <c r="L44" s="103"/>
      <c r="M44" s="103"/>
      <c r="N44" s="103"/>
      <c r="O44" s="103"/>
      <c r="P44" s="103"/>
    </row>
    <row r="45" spans="1:16" x14ac:dyDescent="0.3">
      <c r="A45" s="103"/>
      <c r="B45" s="103"/>
      <c r="C45" s="103"/>
      <c r="D45" s="103"/>
      <c r="E45" s="103"/>
      <c r="F45" s="103"/>
      <c r="G45" s="103"/>
      <c r="H45" s="103"/>
      <c r="I45" s="103"/>
      <c r="J45" s="103"/>
      <c r="K45" s="103"/>
      <c r="L45" s="103"/>
      <c r="M45" s="103"/>
      <c r="N45" s="103"/>
      <c r="O45" s="103"/>
      <c r="P45" s="103"/>
    </row>
    <row r="46" spans="1:16" x14ac:dyDescent="0.3">
      <c r="A46" s="103"/>
      <c r="B46" s="103"/>
      <c r="C46" s="103"/>
      <c r="D46" s="103"/>
      <c r="E46" s="103"/>
      <c r="F46" s="103"/>
      <c r="G46" s="103"/>
      <c r="H46" s="103"/>
      <c r="I46" s="103"/>
      <c r="J46" s="103"/>
      <c r="K46" s="103"/>
      <c r="L46" s="103"/>
      <c r="M46" s="103"/>
      <c r="N46" s="103"/>
      <c r="O46" s="103"/>
      <c r="P46" s="103"/>
    </row>
    <row r="47" spans="1:16" x14ac:dyDescent="0.3">
      <c r="A47" s="103"/>
      <c r="B47" s="103"/>
      <c r="C47" s="103"/>
      <c r="D47" s="103"/>
      <c r="E47" s="103"/>
      <c r="F47" s="103"/>
      <c r="G47" s="103"/>
      <c r="H47" s="103"/>
      <c r="I47" s="103"/>
      <c r="J47" s="103"/>
      <c r="K47" s="103"/>
      <c r="L47" s="103"/>
      <c r="M47" s="103"/>
      <c r="N47" s="103"/>
      <c r="O47" s="103"/>
      <c r="P47" s="103"/>
    </row>
    <row r="48" spans="1:16" x14ac:dyDescent="0.3">
      <c r="A48" s="103"/>
      <c r="B48" s="103"/>
      <c r="C48" s="103"/>
      <c r="D48" s="103"/>
      <c r="E48" s="103"/>
      <c r="F48" s="103"/>
      <c r="G48" s="103"/>
      <c r="H48" s="103"/>
      <c r="I48" s="103"/>
      <c r="J48" s="103"/>
      <c r="K48" s="103"/>
      <c r="L48" s="103"/>
      <c r="M48" s="103"/>
      <c r="N48" s="103"/>
      <c r="O48" s="103"/>
      <c r="P48" s="103"/>
    </row>
    <row r="49" spans="1:16" x14ac:dyDescent="0.3">
      <c r="A49" s="103"/>
      <c r="B49" s="103"/>
      <c r="C49" s="103"/>
      <c r="D49" s="103"/>
      <c r="E49" s="103"/>
      <c r="F49" s="103"/>
      <c r="G49" s="103"/>
      <c r="H49" s="103"/>
      <c r="I49" s="103"/>
      <c r="J49" s="103"/>
      <c r="K49" s="103"/>
      <c r="L49" s="103"/>
      <c r="M49" s="103"/>
      <c r="N49" s="103"/>
      <c r="O49" s="103"/>
      <c r="P49" s="103"/>
    </row>
    <row r="50" spans="1:16" x14ac:dyDescent="0.3">
      <c r="A50" s="103"/>
      <c r="B50" s="103"/>
      <c r="C50" s="103"/>
      <c r="D50" s="103"/>
      <c r="E50" s="103"/>
      <c r="F50" s="103"/>
      <c r="G50" s="103"/>
      <c r="H50" s="103"/>
      <c r="I50" s="103"/>
      <c r="J50" s="103"/>
      <c r="K50" s="103"/>
      <c r="L50" s="103"/>
      <c r="M50" s="103"/>
      <c r="N50" s="103"/>
      <c r="O50" s="103"/>
      <c r="P50" s="103"/>
    </row>
    <row r="51" spans="1:16" x14ac:dyDescent="0.3">
      <c r="A51" s="103"/>
      <c r="B51" s="103"/>
      <c r="C51" s="103"/>
      <c r="D51" s="103"/>
      <c r="E51" s="103"/>
      <c r="F51" s="103"/>
      <c r="G51" s="103"/>
      <c r="H51" s="103"/>
      <c r="I51" s="103"/>
      <c r="J51" s="103"/>
      <c r="K51" s="103"/>
      <c r="L51" s="103"/>
      <c r="M51" s="103"/>
      <c r="N51" s="103"/>
      <c r="O51" s="103"/>
      <c r="P51" s="103"/>
    </row>
    <row r="52" spans="1:16" x14ac:dyDescent="0.3">
      <c r="A52" s="103"/>
      <c r="B52" s="103"/>
      <c r="C52" s="103"/>
      <c r="D52" s="103"/>
      <c r="E52" s="103"/>
      <c r="F52" s="103"/>
      <c r="G52" s="103"/>
      <c r="H52" s="103"/>
      <c r="I52" s="103"/>
      <c r="J52" s="103"/>
      <c r="K52" s="103"/>
      <c r="L52" s="103"/>
      <c r="M52" s="103"/>
      <c r="N52" s="103"/>
      <c r="O52" s="103"/>
      <c r="P52" s="103"/>
    </row>
    <row r="53" spans="1:16" x14ac:dyDescent="0.3">
      <c r="A53" s="103"/>
      <c r="B53" s="103"/>
      <c r="C53" s="103"/>
      <c r="D53" s="103"/>
      <c r="E53" s="103"/>
      <c r="F53" s="103"/>
      <c r="G53" s="103"/>
      <c r="H53" s="103"/>
      <c r="I53" s="103"/>
      <c r="J53" s="103"/>
      <c r="K53" s="103"/>
      <c r="L53" s="103"/>
      <c r="M53" s="103"/>
      <c r="N53" s="103"/>
      <c r="O53" s="103"/>
      <c r="P53" s="103"/>
    </row>
    <row r="54" spans="1:16" x14ac:dyDescent="0.3">
      <c r="A54" s="103"/>
      <c r="B54" s="103"/>
      <c r="C54" s="103"/>
      <c r="D54" s="103"/>
      <c r="E54" s="103"/>
      <c r="F54" s="103"/>
      <c r="G54" s="103"/>
      <c r="H54" s="103"/>
      <c r="I54" s="103"/>
      <c r="J54" s="103"/>
      <c r="K54" s="103"/>
      <c r="L54" s="103"/>
      <c r="M54" s="103"/>
      <c r="N54" s="103"/>
      <c r="O54" s="103"/>
      <c r="P54" s="103"/>
    </row>
    <row r="55" spans="1:16" x14ac:dyDescent="0.3">
      <c r="A55" s="103"/>
      <c r="B55" s="103"/>
      <c r="C55" s="103"/>
      <c r="D55" s="103"/>
      <c r="E55" s="103"/>
      <c r="F55" s="103"/>
      <c r="G55" s="103"/>
      <c r="H55" s="103"/>
      <c r="I55" s="103"/>
      <c r="J55" s="103"/>
      <c r="K55" s="103"/>
      <c r="L55" s="103"/>
      <c r="M55" s="103"/>
      <c r="N55" s="103"/>
      <c r="O55" s="103"/>
      <c r="P55" s="103"/>
    </row>
    <row r="56" spans="1:16" x14ac:dyDescent="0.3">
      <c r="A56" s="103"/>
      <c r="B56" s="103"/>
      <c r="C56" s="103"/>
      <c r="D56" s="103"/>
      <c r="E56" s="103"/>
      <c r="F56" s="103"/>
      <c r="G56" s="103"/>
      <c r="H56" s="103"/>
      <c r="I56" s="103"/>
      <c r="J56" s="103"/>
      <c r="K56" s="103"/>
      <c r="L56" s="103"/>
      <c r="M56" s="103"/>
      <c r="N56" s="103"/>
      <c r="O56" s="103"/>
      <c r="P56" s="103"/>
    </row>
    <row r="57" spans="1:16" x14ac:dyDescent="0.3">
      <c r="A57" s="103"/>
      <c r="B57" s="103"/>
      <c r="C57" s="103"/>
      <c r="D57" s="103"/>
      <c r="E57" s="103"/>
      <c r="F57" s="103"/>
      <c r="G57" s="103"/>
      <c r="H57" s="103"/>
      <c r="I57" s="103"/>
      <c r="J57" s="103"/>
      <c r="K57" s="103"/>
      <c r="L57" s="103"/>
      <c r="M57" s="103"/>
      <c r="N57" s="103"/>
      <c r="O57" s="103"/>
      <c r="P57" s="103"/>
    </row>
    <row r="58" spans="1:16" x14ac:dyDescent="0.3">
      <c r="A58" s="103"/>
      <c r="B58" s="103"/>
      <c r="C58" s="103"/>
      <c r="D58" s="103"/>
      <c r="E58" s="103"/>
      <c r="F58" s="103"/>
      <c r="G58" s="103"/>
      <c r="H58" s="103"/>
      <c r="I58" s="103"/>
      <c r="J58" s="103"/>
      <c r="K58" s="103"/>
      <c r="L58" s="103"/>
      <c r="M58" s="103"/>
      <c r="N58" s="103"/>
      <c r="O58" s="103"/>
      <c r="P58" s="103"/>
    </row>
    <row r="59" spans="1:16" x14ac:dyDescent="0.3">
      <c r="A59" s="103"/>
      <c r="B59" s="103"/>
      <c r="C59" s="103"/>
      <c r="D59" s="103"/>
      <c r="E59" s="103"/>
      <c r="F59" s="103"/>
      <c r="G59" s="103"/>
      <c r="H59" s="103"/>
      <c r="I59" s="103"/>
      <c r="J59" s="103"/>
      <c r="K59" s="103"/>
      <c r="L59" s="103"/>
      <c r="M59" s="103"/>
      <c r="N59" s="103"/>
      <c r="O59" s="103"/>
      <c r="P59" s="103"/>
    </row>
    <row r="60" spans="1:16" x14ac:dyDescent="0.3">
      <c r="A60" s="103"/>
      <c r="B60" s="103"/>
      <c r="C60" s="103"/>
      <c r="D60" s="103"/>
      <c r="E60" s="103"/>
      <c r="F60" s="103"/>
      <c r="G60" s="103"/>
      <c r="H60" s="103"/>
      <c r="I60" s="103"/>
      <c r="J60" s="103"/>
      <c r="K60" s="103"/>
      <c r="L60" s="103"/>
      <c r="M60" s="103"/>
      <c r="N60" s="103"/>
      <c r="O60" s="103"/>
      <c r="P60" s="103"/>
    </row>
    <row r="61" spans="1:16" x14ac:dyDescent="0.3">
      <c r="A61" s="103"/>
      <c r="B61" s="103"/>
      <c r="C61" s="103"/>
      <c r="D61" s="103"/>
      <c r="E61" s="103"/>
      <c r="F61" s="103"/>
      <c r="G61" s="103"/>
      <c r="H61" s="103"/>
      <c r="I61" s="103"/>
      <c r="J61" s="103"/>
      <c r="K61" s="103"/>
      <c r="L61" s="103"/>
      <c r="M61" s="103"/>
      <c r="N61" s="103"/>
      <c r="O61" s="103"/>
      <c r="P61" s="103"/>
    </row>
    <row r="62" spans="1:16" x14ac:dyDescent="0.3">
      <c r="A62" s="103"/>
      <c r="B62" s="103"/>
      <c r="C62" s="103"/>
      <c r="D62" s="103"/>
      <c r="E62" s="103"/>
      <c r="F62" s="103"/>
      <c r="G62" s="103"/>
      <c r="H62" s="103"/>
      <c r="I62" s="103"/>
      <c r="J62" s="103"/>
      <c r="K62" s="103"/>
      <c r="L62" s="103"/>
      <c r="M62" s="103"/>
      <c r="N62" s="103"/>
      <c r="O62" s="103"/>
      <c r="P62" s="103"/>
    </row>
    <row r="63" spans="1:16" x14ac:dyDescent="0.3">
      <c r="A63" s="103"/>
      <c r="B63" s="103"/>
      <c r="C63" s="103"/>
      <c r="D63" s="103"/>
      <c r="E63" s="103"/>
      <c r="F63" s="103"/>
      <c r="G63" s="103"/>
      <c r="H63" s="103"/>
      <c r="I63" s="103"/>
      <c r="J63" s="103"/>
      <c r="K63" s="103"/>
      <c r="L63" s="103"/>
      <c r="M63" s="103"/>
      <c r="N63" s="103"/>
      <c r="O63" s="103"/>
      <c r="P63" s="103"/>
    </row>
    <row r="64" spans="1:16" x14ac:dyDescent="0.3">
      <c r="A64" s="103"/>
      <c r="B64" s="103"/>
      <c r="C64" s="103"/>
      <c r="D64" s="103"/>
      <c r="E64" s="103"/>
      <c r="F64" s="103"/>
      <c r="G64" s="103"/>
      <c r="H64" s="103"/>
      <c r="I64" s="103"/>
      <c r="J64" s="103"/>
      <c r="K64" s="103"/>
      <c r="L64" s="103"/>
      <c r="M64" s="103"/>
      <c r="N64" s="103"/>
      <c r="O64" s="103"/>
      <c r="P64" s="103"/>
    </row>
    <row r="65" spans="1:16" x14ac:dyDescent="0.3">
      <c r="A65" s="103"/>
      <c r="B65" s="103"/>
      <c r="C65" s="103"/>
      <c r="D65" s="103"/>
      <c r="E65" s="103"/>
      <c r="F65" s="103"/>
      <c r="G65" s="103"/>
      <c r="H65" s="103"/>
      <c r="I65" s="103"/>
      <c r="J65" s="103"/>
      <c r="K65" s="103"/>
      <c r="L65" s="103"/>
      <c r="M65" s="103"/>
      <c r="N65" s="103"/>
      <c r="O65" s="103"/>
      <c r="P65" s="103"/>
    </row>
    <row r="66" spans="1:16" x14ac:dyDescent="0.3">
      <c r="A66" s="103"/>
      <c r="B66" s="103"/>
      <c r="C66" s="103"/>
      <c r="D66" s="103"/>
      <c r="E66" s="103"/>
      <c r="F66" s="103"/>
      <c r="G66" s="103"/>
      <c r="H66" s="103"/>
      <c r="I66" s="103"/>
      <c r="J66" s="103"/>
      <c r="K66" s="103"/>
      <c r="L66" s="103"/>
      <c r="M66" s="103"/>
      <c r="N66" s="103"/>
      <c r="O66" s="103"/>
      <c r="P66" s="103"/>
    </row>
    <row r="67" spans="1:16" x14ac:dyDescent="0.3">
      <c r="A67" s="103"/>
      <c r="B67" s="103"/>
      <c r="C67" s="103"/>
      <c r="D67" s="103"/>
      <c r="E67" s="103"/>
      <c r="F67" s="103"/>
      <c r="G67" s="103"/>
      <c r="H67" s="103"/>
      <c r="I67" s="103"/>
      <c r="J67" s="103"/>
      <c r="K67" s="103"/>
      <c r="L67" s="103"/>
      <c r="M67" s="103"/>
      <c r="N67" s="103"/>
      <c r="O67" s="103"/>
      <c r="P67" s="103"/>
    </row>
    <row r="68" spans="1:16" x14ac:dyDescent="0.3">
      <c r="A68" s="103"/>
      <c r="B68" s="103"/>
      <c r="C68" s="103"/>
      <c r="D68" s="103"/>
      <c r="E68" s="103"/>
      <c r="F68" s="103"/>
      <c r="G68" s="103"/>
      <c r="H68" s="103"/>
      <c r="I68" s="103"/>
      <c r="J68" s="103"/>
      <c r="K68" s="103"/>
      <c r="L68" s="103"/>
      <c r="M68" s="103"/>
      <c r="N68" s="103"/>
      <c r="O68" s="103"/>
      <c r="P68" s="103"/>
    </row>
    <row r="69" spans="1:16" x14ac:dyDescent="0.3">
      <c r="A69" s="103"/>
      <c r="B69" s="103"/>
      <c r="C69" s="103"/>
      <c r="D69" s="103"/>
      <c r="E69" s="103"/>
      <c r="F69" s="103"/>
      <c r="G69" s="103"/>
      <c r="H69" s="103"/>
      <c r="I69" s="103"/>
      <c r="J69" s="103"/>
      <c r="K69" s="103"/>
      <c r="L69" s="103"/>
      <c r="M69" s="103"/>
      <c r="N69" s="103"/>
      <c r="O69" s="103"/>
      <c r="P69" s="103"/>
    </row>
    <row r="70" spans="1:16" x14ac:dyDescent="0.3">
      <c r="A70" s="103"/>
      <c r="B70" s="103"/>
      <c r="C70" s="103"/>
      <c r="D70" s="103"/>
      <c r="E70" s="103"/>
      <c r="F70" s="103"/>
      <c r="G70" s="103"/>
      <c r="H70" s="103"/>
      <c r="I70" s="103"/>
      <c r="J70" s="103"/>
      <c r="K70" s="103"/>
      <c r="L70" s="103"/>
      <c r="M70" s="103"/>
      <c r="N70" s="103"/>
      <c r="O70" s="103"/>
      <c r="P70" s="103"/>
    </row>
    <row r="71" spans="1:16" x14ac:dyDescent="0.3">
      <c r="A71" s="103"/>
      <c r="B71" s="103"/>
      <c r="C71" s="103"/>
      <c r="D71" s="103"/>
      <c r="E71" s="103"/>
      <c r="F71" s="103"/>
      <c r="G71" s="103"/>
      <c r="H71" s="103"/>
      <c r="I71" s="103"/>
      <c r="J71" s="103"/>
      <c r="K71" s="103"/>
      <c r="L71" s="103"/>
      <c r="M71" s="103"/>
      <c r="N71" s="103"/>
      <c r="O71" s="103"/>
      <c r="P71" s="103"/>
    </row>
    <row r="72" spans="1:16" x14ac:dyDescent="0.3">
      <c r="A72" s="103"/>
      <c r="B72" s="103"/>
      <c r="C72" s="103"/>
      <c r="D72" s="103"/>
      <c r="E72" s="103"/>
      <c r="F72" s="103"/>
      <c r="G72" s="103"/>
      <c r="H72" s="103"/>
      <c r="I72" s="103"/>
      <c r="J72" s="103"/>
      <c r="K72" s="103"/>
      <c r="L72" s="103"/>
      <c r="M72" s="103"/>
      <c r="N72" s="103"/>
      <c r="O72" s="103"/>
      <c r="P72" s="103"/>
    </row>
    <row r="73" spans="1:16" x14ac:dyDescent="0.3">
      <c r="A73" s="103"/>
      <c r="B73" s="103"/>
      <c r="C73" s="103"/>
      <c r="D73" s="103"/>
      <c r="E73" s="103"/>
      <c r="F73" s="103"/>
      <c r="G73" s="103"/>
      <c r="H73" s="103"/>
      <c r="I73" s="103"/>
      <c r="J73" s="103"/>
      <c r="K73" s="103"/>
      <c r="L73" s="103"/>
      <c r="M73" s="103"/>
      <c r="N73" s="103"/>
      <c r="O73" s="103"/>
      <c r="P73" s="103"/>
    </row>
    <row r="74" spans="1:16" x14ac:dyDescent="0.3">
      <c r="A74" s="103"/>
      <c r="B74" s="103"/>
      <c r="C74" s="103"/>
      <c r="D74" s="103"/>
      <c r="E74" s="103"/>
      <c r="F74" s="103"/>
      <c r="G74" s="103"/>
      <c r="H74" s="103"/>
      <c r="I74" s="103"/>
      <c r="J74" s="103"/>
      <c r="K74" s="103"/>
      <c r="L74" s="103"/>
      <c r="M74" s="103"/>
      <c r="N74" s="103"/>
      <c r="O74" s="103"/>
      <c r="P74" s="103"/>
    </row>
    <row r="75" spans="1:16" x14ac:dyDescent="0.3">
      <c r="A75" s="103"/>
      <c r="B75" s="103"/>
      <c r="C75" s="103"/>
      <c r="D75" s="103"/>
      <c r="E75" s="103"/>
      <c r="F75" s="103"/>
      <c r="G75" s="103"/>
      <c r="H75" s="103"/>
      <c r="I75" s="103"/>
      <c r="J75" s="103"/>
      <c r="K75" s="103"/>
      <c r="L75" s="103"/>
      <c r="M75" s="103"/>
      <c r="N75" s="103"/>
      <c r="O75" s="103"/>
      <c r="P75" s="103"/>
    </row>
    <row r="76" spans="1:16" x14ac:dyDescent="0.3">
      <c r="A76" s="103"/>
      <c r="B76" s="103"/>
      <c r="C76" s="103"/>
      <c r="D76" s="103"/>
      <c r="E76" s="103"/>
      <c r="F76" s="103"/>
      <c r="G76" s="103"/>
      <c r="H76" s="103"/>
      <c r="I76" s="103"/>
      <c r="J76" s="103"/>
      <c r="K76" s="103"/>
      <c r="L76" s="103"/>
      <c r="M76" s="103"/>
      <c r="N76" s="103"/>
      <c r="O76" s="103"/>
      <c r="P76" s="103"/>
    </row>
    <row r="77" spans="1:16" x14ac:dyDescent="0.3">
      <c r="A77" s="103"/>
      <c r="B77" s="103"/>
      <c r="C77" s="103"/>
      <c r="D77" s="103"/>
      <c r="E77" s="103"/>
      <c r="F77" s="103"/>
      <c r="G77" s="103"/>
      <c r="H77" s="103"/>
      <c r="I77" s="103"/>
      <c r="J77" s="103"/>
      <c r="K77" s="103"/>
      <c r="L77" s="103"/>
      <c r="M77" s="103"/>
      <c r="N77" s="103"/>
      <c r="O77" s="103"/>
      <c r="P77" s="103"/>
    </row>
    <row r="78" spans="1:16" x14ac:dyDescent="0.3">
      <c r="A78" s="103"/>
      <c r="B78" s="103"/>
      <c r="C78" s="103"/>
      <c r="D78" s="103"/>
      <c r="E78" s="103"/>
      <c r="F78" s="103"/>
      <c r="G78" s="103"/>
      <c r="H78" s="103"/>
      <c r="I78" s="103"/>
      <c r="J78" s="103"/>
      <c r="K78" s="103"/>
      <c r="L78" s="103"/>
      <c r="M78" s="103"/>
      <c r="N78" s="103"/>
      <c r="O78" s="103"/>
      <c r="P78" s="103"/>
    </row>
    <row r="79" spans="1:16" x14ac:dyDescent="0.3">
      <c r="A79" s="103"/>
      <c r="B79" s="103"/>
      <c r="C79" s="103"/>
      <c r="D79" s="103"/>
      <c r="E79" s="103"/>
      <c r="F79" s="103"/>
      <c r="G79" s="103"/>
      <c r="H79" s="103"/>
      <c r="I79" s="103"/>
      <c r="J79" s="103"/>
      <c r="K79" s="103"/>
      <c r="L79" s="103"/>
      <c r="M79" s="103"/>
      <c r="N79" s="103"/>
      <c r="O79" s="103"/>
      <c r="P79" s="103"/>
    </row>
    <row r="80" spans="1:16" x14ac:dyDescent="0.3">
      <c r="A80" s="103"/>
      <c r="B80" s="103"/>
      <c r="C80" s="103"/>
      <c r="D80" s="103"/>
      <c r="E80" s="103"/>
      <c r="F80" s="103"/>
      <c r="G80" s="103"/>
      <c r="H80" s="103"/>
      <c r="I80" s="103"/>
      <c r="J80" s="103"/>
      <c r="K80" s="103"/>
      <c r="L80" s="103"/>
      <c r="M80" s="103"/>
      <c r="N80" s="103"/>
      <c r="O80" s="103"/>
      <c r="P80" s="103"/>
    </row>
    <row r="81" spans="1:16" x14ac:dyDescent="0.3">
      <c r="A81" s="103"/>
      <c r="B81" s="103"/>
      <c r="C81" s="103"/>
      <c r="D81" s="103"/>
      <c r="E81" s="103"/>
      <c r="F81" s="103"/>
      <c r="G81" s="103"/>
      <c r="H81" s="103"/>
      <c r="I81" s="103"/>
      <c r="J81" s="103"/>
      <c r="K81" s="103"/>
      <c r="L81" s="103"/>
      <c r="M81" s="103"/>
      <c r="N81" s="103"/>
      <c r="O81" s="103"/>
      <c r="P81" s="103"/>
    </row>
    <row r="82" spans="1:16" x14ac:dyDescent="0.3">
      <c r="A82" s="103"/>
      <c r="B82" s="103"/>
      <c r="C82" s="103"/>
      <c r="D82" s="103"/>
      <c r="E82" s="103"/>
      <c r="F82" s="103"/>
      <c r="G82" s="103"/>
      <c r="H82" s="103"/>
      <c r="I82" s="103"/>
      <c r="J82" s="103"/>
      <c r="K82" s="103"/>
      <c r="L82" s="103"/>
      <c r="M82" s="103"/>
      <c r="N82" s="103"/>
      <c r="O82" s="103"/>
      <c r="P82" s="103"/>
    </row>
    <row r="83" spans="1:16" x14ac:dyDescent="0.3">
      <c r="A83" s="103"/>
      <c r="B83" s="103"/>
      <c r="C83" s="103"/>
      <c r="D83" s="103"/>
      <c r="E83" s="103"/>
      <c r="F83" s="103"/>
      <c r="G83" s="103"/>
      <c r="H83" s="103"/>
      <c r="I83" s="103"/>
      <c r="J83" s="103"/>
      <c r="K83" s="103"/>
      <c r="L83" s="103"/>
      <c r="M83" s="103"/>
      <c r="N83" s="103"/>
      <c r="O83" s="103"/>
      <c r="P83" s="103"/>
    </row>
    <row r="84" spans="1:16" x14ac:dyDescent="0.3">
      <c r="A84" s="103"/>
      <c r="B84" s="103"/>
      <c r="C84" s="103"/>
      <c r="D84" s="103"/>
      <c r="E84" s="103"/>
      <c r="F84" s="103"/>
      <c r="G84" s="103"/>
      <c r="H84" s="103"/>
      <c r="I84" s="103"/>
      <c r="J84" s="103"/>
      <c r="K84" s="103"/>
      <c r="L84" s="103"/>
      <c r="M84" s="103"/>
      <c r="N84" s="103"/>
      <c r="O84" s="103"/>
      <c r="P84" s="103"/>
    </row>
    <row r="85" spans="1:16" x14ac:dyDescent="0.3">
      <c r="A85" s="103"/>
      <c r="B85" s="103"/>
      <c r="C85" s="103"/>
      <c r="D85" s="103"/>
      <c r="E85" s="103"/>
      <c r="F85" s="103"/>
      <c r="G85" s="103"/>
      <c r="H85" s="103"/>
      <c r="I85" s="103"/>
      <c r="J85" s="103"/>
      <c r="K85" s="103"/>
      <c r="L85" s="103"/>
      <c r="M85" s="103"/>
      <c r="N85" s="103"/>
      <c r="O85" s="103"/>
      <c r="P85" s="103"/>
    </row>
    <row r="86" spans="1:16" x14ac:dyDescent="0.3">
      <c r="A86" s="103"/>
      <c r="B86" s="103"/>
      <c r="C86" s="103"/>
      <c r="D86" s="103"/>
      <c r="E86" s="103"/>
      <c r="F86" s="103"/>
      <c r="G86" s="103"/>
      <c r="H86" s="103"/>
      <c r="I86" s="103"/>
      <c r="J86" s="103"/>
      <c r="K86" s="103"/>
      <c r="L86" s="103"/>
      <c r="M86" s="103"/>
      <c r="N86" s="103"/>
      <c r="O86" s="103"/>
      <c r="P86" s="103"/>
    </row>
    <row r="87" spans="1:16" x14ac:dyDescent="0.3">
      <c r="A87" s="103"/>
      <c r="B87" s="103"/>
      <c r="C87" s="103"/>
      <c r="D87" s="103"/>
      <c r="E87" s="103"/>
      <c r="F87" s="103"/>
      <c r="G87" s="103"/>
      <c r="H87" s="103"/>
      <c r="I87" s="103"/>
      <c r="J87" s="103"/>
      <c r="K87" s="103"/>
      <c r="L87" s="103"/>
      <c r="M87" s="103"/>
      <c r="N87" s="103"/>
      <c r="O87" s="103"/>
      <c r="P87" s="103"/>
    </row>
    <row r="88" spans="1:16" x14ac:dyDescent="0.3">
      <c r="A88" s="103"/>
      <c r="B88" s="103"/>
      <c r="C88" s="103"/>
      <c r="D88" s="103"/>
      <c r="E88" s="103"/>
      <c r="F88" s="103"/>
      <c r="G88" s="103"/>
      <c r="H88" s="103"/>
      <c r="I88" s="103"/>
      <c r="J88" s="103"/>
      <c r="K88" s="103"/>
      <c r="L88" s="103"/>
      <c r="M88" s="103"/>
      <c r="N88" s="103"/>
      <c r="O88" s="103"/>
      <c r="P88" s="103"/>
    </row>
    <row r="89" spans="1:16" x14ac:dyDescent="0.3">
      <c r="A89" s="103"/>
      <c r="B89" s="103"/>
      <c r="C89" s="103"/>
      <c r="D89" s="103"/>
      <c r="E89" s="103"/>
      <c r="F89" s="103"/>
      <c r="G89" s="103"/>
      <c r="H89" s="103"/>
      <c r="I89" s="103"/>
      <c r="J89" s="103"/>
      <c r="K89" s="103"/>
      <c r="L89" s="103"/>
      <c r="M89" s="103"/>
      <c r="N89" s="103"/>
      <c r="O89" s="103"/>
      <c r="P89" s="103"/>
    </row>
    <row r="90" spans="1:16" x14ac:dyDescent="0.3">
      <c r="A90" s="103"/>
      <c r="B90" s="103"/>
      <c r="C90" s="103"/>
      <c r="D90" s="103"/>
      <c r="E90" s="103"/>
      <c r="F90" s="103"/>
      <c r="G90" s="103"/>
      <c r="H90" s="103"/>
      <c r="I90" s="103"/>
      <c r="J90" s="103"/>
      <c r="K90" s="103"/>
      <c r="L90" s="103"/>
      <c r="M90" s="103"/>
      <c r="N90" s="103"/>
      <c r="O90" s="103"/>
      <c r="P90" s="103"/>
    </row>
    <row r="91" spans="1:16" x14ac:dyDescent="0.3">
      <c r="A91" s="103"/>
      <c r="B91" s="103"/>
      <c r="C91" s="103"/>
      <c r="D91" s="103"/>
      <c r="E91" s="103"/>
      <c r="F91" s="103"/>
      <c r="G91" s="103"/>
      <c r="H91" s="103"/>
      <c r="I91" s="103"/>
      <c r="J91" s="103"/>
      <c r="K91" s="103"/>
      <c r="L91" s="103"/>
      <c r="M91" s="103"/>
      <c r="N91" s="103"/>
      <c r="O91" s="103"/>
      <c r="P91" s="103"/>
    </row>
    <row r="92" spans="1:16" x14ac:dyDescent="0.3">
      <c r="A92" s="103"/>
      <c r="B92" s="103"/>
      <c r="C92" s="103"/>
      <c r="D92" s="103"/>
      <c r="E92" s="103"/>
      <c r="F92" s="103"/>
      <c r="G92" s="103"/>
      <c r="H92" s="103"/>
      <c r="I92" s="103"/>
      <c r="J92" s="103"/>
      <c r="K92" s="103"/>
      <c r="L92" s="103"/>
      <c r="M92" s="103"/>
      <c r="N92" s="103"/>
      <c r="O92" s="103"/>
      <c r="P92" s="103"/>
    </row>
    <row r="93" spans="1:16" x14ac:dyDescent="0.3">
      <c r="A93" s="103"/>
      <c r="B93" s="103"/>
      <c r="C93" s="103"/>
      <c r="D93" s="103"/>
      <c r="E93" s="103"/>
      <c r="F93" s="103"/>
      <c r="G93" s="103"/>
      <c r="H93" s="103"/>
      <c r="I93" s="103"/>
      <c r="J93" s="103"/>
      <c r="K93" s="103"/>
      <c r="L93" s="103"/>
      <c r="M93" s="103"/>
      <c r="N93" s="103"/>
      <c r="O93" s="103"/>
      <c r="P93" s="103"/>
    </row>
    <row r="94" spans="1:16" x14ac:dyDescent="0.3">
      <c r="A94" s="103"/>
      <c r="B94" s="103"/>
      <c r="C94" s="103"/>
      <c r="D94" s="103"/>
      <c r="E94" s="103"/>
      <c r="F94" s="103"/>
      <c r="G94" s="103"/>
      <c r="H94" s="103"/>
      <c r="I94" s="103"/>
      <c r="J94" s="103"/>
      <c r="K94" s="103"/>
      <c r="L94" s="103"/>
      <c r="M94" s="103"/>
      <c r="N94" s="103"/>
      <c r="O94" s="103"/>
      <c r="P94" s="103"/>
    </row>
    <row r="95" spans="1:16" x14ac:dyDescent="0.3">
      <c r="A95" s="103"/>
      <c r="B95" s="103"/>
      <c r="C95" s="103"/>
      <c r="D95" s="103"/>
      <c r="E95" s="103"/>
      <c r="F95" s="103"/>
      <c r="G95" s="103"/>
      <c r="H95" s="103"/>
      <c r="I95" s="103"/>
      <c r="J95" s="103"/>
      <c r="K95" s="103"/>
      <c r="L95" s="103"/>
      <c r="M95" s="103"/>
      <c r="N95" s="103"/>
      <c r="O95" s="103"/>
      <c r="P95" s="103"/>
    </row>
    <row r="96" spans="1:16" x14ac:dyDescent="0.3">
      <c r="A96" s="103"/>
      <c r="B96" s="103"/>
      <c r="C96" s="103"/>
      <c r="D96" s="103"/>
      <c r="E96" s="103"/>
      <c r="F96" s="103"/>
      <c r="G96" s="103"/>
      <c r="H96" s="103"/>
      <c r="I96" s="103"/>
      <c r="J96" s="103"/>
      <c r="K96" s="103"/>
      <c r="L96" s="103"/>
      <c r="M96" s="103"/>
      <c r="N96" s="103"/>
      <c r="O96" s="103"/>
      <c r="P96" s="103"/>
    </row>
    <row r="97" spans="1:16" x14ac:dyDescent="0.3">
      <c r="A97" s="103"/>
      <c r="B97" s="103"/>
      <c r="C97" s="103"/>
      <c r="D97" s="103"/>
      <c r="E97" s="103"/>
      <c r="F97" s="103"/>
      <c r="G97" s="103"/>
      <c r="H97" s="103"/>
      <c r="I97" s="103"/>
      <c r="J97" s="103"/>
      <c r="K97" s="103"/>
      <c r="L97" s="103"/>
      <c r="M97" s="103"/>
      <c r="N97" s="103"/>
      <c r="O97" s="103"/>
      <c r="P97" s="103"/>
    </row>
    <row r="98" spans="1:16" x14ac:dyDescent="0.3">
      <c r="A98" s="103"/>
      <c r="B98" s="103"/>
      <c r="C98" s="103"/>
      <c r="D98" s="103"/>
      <c r="E98" s="103"/>
      <c r="F98" s="103"/>
      <c r="G98" s="103"/>
      <c r="H98" s="103"/>
      <c r="I98" s="103"/>
      <c r="J98" s="103"/>
      <c r="K98" s="103"/>
      <c r="L98" s="103"/>
      <c r="M98" s="103"/>
      <c r="N98" s="103"/>
      <c r="O98" s="103"/>
      <c r="P98" s="103"/>
    </row>
    <row r="99" spans="1:16" x14ac:dyDescent="0.3">
      <c r="A99" s="103"/>
      <c r="B99" s="103"/>
      <c r="C99" s="103"/>
      <c r="D99" s="103"/>
      <c r="E99" s="103"/>
      <c r="F99" s="103"/>
      <c r="G99" s="103"/>
      <c r="H99" s="103"/>
      <c r="I99" s="103"/>
      <c r="J99" s="103"/>
      <c r="K99" s="103"/>
      <c r="L99" s="103"/>
      <c r="M99" s="103"/>
      <c r="N99" s="103"/>
      <c r="O99" s="103"/>
      <c r="P99" s="103"/>
    </row>
    <row r="100" spans="1:16" x14ac:dyDescent="0.3">
      <c r="A100" s="103"/>
      <c r="B100" s="103"/>
      <c r="C100" s="103"/>
      <c r="D100" s="103"/>
      <c r="E100" s="103"/>
      <c r="F100" s="103"/>
      <c r="G100" s="103"/>
      <c r="H100" s="103"/>
      <c r="I100" s="103"/>
      <c r="J100" s="103"/>
      <c r="K100" s="103"/>
      <c r="L100" s="103"/>
      <c r="M100" s="103"/>
      <c r="N100" s="103"/>
      <c r="O100" s="103"/>
      <c r="P100" s="103"/>
    </row>
    <row r="101" spans="1:16" x14ac:dyDescent="0.3">
      <c r="A101" s="103"/>
      <c r="B101" s="103"/>
      <c r="C101" s="103"/>
      <c r="D101" s="103"/>
      <c r="E101" s="103"/>
      <c r="F101" s="103"/>
      <c r="G101" s="103"/>
      <c r="H101" s="103"/>
      <c r="I101" s="103"/>
      <c r="J101" s="103"/>
      <c r="K101" s="103"/>
      <c r="L101" s="103"/>
      <c r="M101" s="103"/>
      <c r="N101" s="103"/>
      <c r="O101" s="103"/>
      <c r="P101" s="103"/>
    </row>
    <row r="102" spans="1:16" x14ac:dyDescent="0.3">
      <c r="A102" s="103"/>
      <c r="B102" s="103"/>
      <c r="C102" s="103"/>
      <c r="D102" s="103"/>
      <c r="E102" s="103"/>
      <c r="F102" s="103"/>
      <c r="G102" s="103"/>
      <c r="H102" s="103"/>
      <c r="I102" s="103"/>
      <c r="J102" s="103"/>
      <c r="K102" s="103"/>
      <c r="L102" s="103"/>
      <c r="M102" s="103"/>
      <c r="N102" s="103"/>
      <c r="O102" s="103"/>
      <c r="P102" s="103"/>
    </row>
    <row r="103" spans="1:16" x14ac:dyDescent="0.3">
      <c r="A103" s="103"/>
      <c r="B103" s="103"/>
      <c r="C103" s="103"/>
      <c r="D103" s="103"/>
      <c r="E103" s="103"/>
      <c r="F103" s="103"/>
      <c r="G103" s="103"/>
      <c r="H103" s="103"/>
      <c r="I103" s="103"/>
      <c r="J103" s="103"/>
      <c r="K103" s="103"/>
      <c r="L103" s="103"/>
      <c r="M103" s="103"/>
      <c r="N103" s="103"/>
      <c r="O103" s="103"/>
      <c r="P103" s="103"/>
    </row>
    <row r="104" spans="1:16" x14ac:dyDescent="0.3">
      <c r="A104" s="103"/>
      <c r="B104" s="103"/>
      <c r="C104" s="103"/>
      <c r="D104" s="103"/>
      <c r="E104" s="103"/>
      <c r="F104" s="103"/>
      <c r="G104" s="103"/>
      <c r="H104" s="103"/>
      <c r="I104" s="103"/>
      <c r="J104" s="103"/>
      <c r="K104" s="103"/>
      <c r="L104" s="103"/>
      <c r="M104" s="103"/>
      <c r="N104" s="103"/>
      <c r="O104" s="103"/>
      <c r="P104" s="103"/>
    </row>
    <row r="105" spans="1:16" x14ac:dyDescent="0.3">
      <c r="A105" s="103"/>
      <c r="B105" s="103"/>
      <c r="C105" s="103"/>
      <c r="D105" s="103"/>
      <c r="E105" s="103"/>
      <c r="F105" s="103"/>
      <c r="G105" s="103"/>
      <c r="H105" s="103"/>
      <c r="I105" s="103"/>
      <c r="J105" s="103"/>
      <c r="K105" s="103"/>
      <c r="L105" s="103"/>
      <c r="M105" s="103"/>
      <c r="N105" s="103"/>
      <c r="O105" s="103"/>
      <c r="P105" s="103"/>
    </row>
    <row r="106" spans="1:16" x14ac:dyDescent="0.3">
      <c r="A106" s="103"/>
      <c r="B106" s="103"/>
      <c r="C106" s="103"/>
      <c r="D106" s="103"/>
      <c r="E106" s="103"/>
      <c r="F106" s="103"/>
      <c r="G106" s="103"/>
      <c r="H106" s="103"/>
      <c r="I106" s="103"/>
      <c r="J106" s="103"/>
      <c r="K106" s="103"/>
      <c r="L106" s="103"/>
      <c r="M106" s="103"/>
      <c r="N106" s="103"/>
      <c r="O106" s="103"/>
      <c r="P106" s="103"/>
    </row>
    <row r="107" spans="1:16" x14ac:dyDescent="0.3">
      <c r="A107" s="103"/>
      <c r="B107" s="103"/>
      <c r="C107" s="103"/>
      <c r="D107" s="103"/>
      <c r="E107" s="103"/>
      <c r="F107" s="103"/>
      <c r="G107" s="103"/>
      <c r="H107" s="103"/>
      <c r="I107" s="103"/>
      <c r="J107" s="103"/>
      <c r="K107" s="103"/>
      <c r="L107" s="103"/>
      <c r="M107" s="103"/>
      <c r="N107" s="103"/>
      <c r="O107" s="103"/>
      <c r="P107" s="103"/>
    </row>
    <row r="108" spans="1:16" x14ac:dyDescent="0.3">
      <c r="A108" s="103"/>
      <c r="B108" s="103"/>
      <c r="C108" s="103"/>
      <c r="D108" s="103"/>
      <c r="E108" s="103"/>
      <c r="F108" s="103"/>
      <c r="G108" s="103"/>
      <c r="H108" s="103"/>
      <c r="I108" s="103"/>
      <c r="J108" s="103"/>
      <c r="K108" s="103"/>
      <c r="L108" s="103"/>
      <c r="M108" s="103"/>
      <c r="N108" s="103"/>
      <c r="O108" s="103"/>
      <c r="P108" s="103"/>
    </row>
    <row r="109" spans="1:16" x14ac:dyDescent="0.3">
      <c r="A109" s="103"/>
      <c r="B109" s="103"/>
      <c r="C109" s="103"/>
      <c r="D109" s="103"/>
      <c r="E109" s="103"/>
      <c r="F109" s="103"/>
      <c r="G109" s="103"/>
      <c r="H109" s="103"/>
      <c r="I109" s="103"/>
      <c r="J109" s="103"/>
      <c r="K109" s="103"/>
      <c r="L109" s="103"/>
      <c r="M109" s="103"/>
      <c r="N109" s="103"/>
      <c r="O109" s="103"/>
      <c r="P109" s="103"/>
    </row>
    <row r="110" spans="1:16" x14ac:dyDescent="0.3">
      <c r="A110" s="103"/>
      <c r="B110" s="103"/>
      <c r="C110" s="103"/>
      <c r="D110" s="103"/>
      <c r="E110" s="103"/>
      <c r="F110" s="103"/>
      <c r="G110" s="103"/>
      <c r="H110" s="103"/>
      <c r="I110" s="103"/>
      <c r="J110" s="103"/>
      <c r="K110" s="103"/>
      <c r="L110" s="103"/>
      <c r="M110" s="103"/>
      <c r="N110" s="103"/>
      <c r="O110" s="103"/>
      <c r="P110" s="103"/>
    </row>
    <row r="111" spans="1:16" x14ac:dyDescent="0.3">
      <c r="A111" s="103"/>
      <c r="B111" s="103"/>
      <c r="C111" s="103"/>
      <c r="D111" s="103"/>
      <c r="E111" s="103"/>
      <c r="F111" s="103"/>
      <c r="G111" s="103"/>
      <c r="H111" s="103"/>
      <c r="I111" s="103"/>
      <c r="J111" s="103"/>
      <c r="K111" s="103"/>
      <c r="L111" s="103"/>
      <c r="M111" s="103"/>
      <c r="N111" s="103"/>
      <c r="O111" s="103"/>
      <c r="P111" s="103"/>
    </row>
    <row r="112" spans="1:16" x14ac:dyDescent="0.3">
      <c r="A112" s="103"/>
      <c r="B112" s="103"/>
      <c r="C112" s="103"/>
      <c r="D112" s="103"/>
      <c r="E112" s="103"/>
      <c r="F112" s="103"/>
      <c r="G112" s="103"/>
      <c r="H112" s="103"/>
      <c r="I112" s="103"/>
      <c r="J112" s="103"/>
      <c r="K112" s="103"/>
      <c r="L112" s="103"/>
      <c r="M112" s="103"/>
      <c r="N112" s="103"/>
      <c r="O112" s="103"/>
      <c r="P112" s="103"/>
    </row>
    <row r="113" spans="1:16" x14ac:dyDescent="0.3">
      <c r="A113" s="103"/>
      <c r="B113" s="103"/>
      <c r="C113" s="103"/>
      <c r="D113" s="103"/>
      <c r="E113" s="103"/>
      <c r="F113" s="103"/>
      <c r="G113" s="103"/>
      <c r="H113" s="103"/>
      <c r="I113" s="103"/>
      <c r="J113" s="103"/>
      <c r="K113" s="103"/>
      <c r="L113" s="103"/>
      <c r="M113" s="103"/>
      <c r="N113" s="103"/>
      <c r="O113" s="103"/>
      <c r="P113" s="103"/>
    </row>
    <row r="114" spans="1:16" x14ac:dyDescent="0.3">
      <c r="A114" s="103"/>
      <c r="B114" s="103"/>
      <c r="C114" s="103"/>
      <c r="D114" s="103"/>
      <c r="E114" s="103"/>
      <c r="F114" s="103"/>
      <c r="G114" s="103"/>
      <c r="H114" s="103"/>
      <c r="I114" s="103"/>
      <c r="J114" s="103"/>
      <c r="K114" s="103"/>
      <c r="L114" s="103"/>
      <c r="M114" s="103"/>
      <c r="N114" s="103"/>
      <c r="O114" s="103"/>
      <c r="P114" s="103"/>
    </row>
    <row r="115" spans="1:16" x14ac:dyDescent="0.3">
      <c r="A115" s="103"/>
      <c r="B115" s="103"/>
      <c r="C115" s="103"/>
      <c r="D115" s="103"/>
      <c r="E115" s="103"/>
      <c r="F115" s="103"/>
      <c r="G115" s="103"/>
      <c r="H115" s="103"/>
      <c r="I115" s="103"/>
      <c r="J115" s="103"/>
      <c r="K115" s="103"/>
      <c r="L115" s="103"/>
      <c r="M115" s="103"/>
      <c r="N115" s="103"/>
      <c r="O115" s="103"/>
      <c r="P115" s="103"/>
    </row>
    <row r="116" spans="1:16" x14ac:dyDescent="0.3">
      <c r="A116" s="103"/>
      <c r="B116" s="103"/>
      <c r="C116" s="103"/>
      <c r="D116" s="103"/>
      <c r="E116" s="103"/>
      <c r="F116" s="103"/>
      <c r="G116" s="103"/>
      <c r="H116" s="103"/>
      <c r="I116" s="103"/>
      <c r="J116" s="103"/>
      <c r="K116" s="103"/>
      <c r="L116" s="103"/>
      <c r="M116" s="103"/>
      <c r="N116" s="103"/>
      <c r="O116" s="103"/>
      <c r="P116" s="103"/>
    </row>
    <row r="117" spans="1:16" x14ac:dyDescent="0.3">
      <c r="A117" s="103"/>
      <c r="B117" s="103"/>
      <c r="C117" s="103"/>
      <c r="D117" s="103"/>
      <c r="E117" s="103"/>
      <c r="F117" s="103"/>
      <c r="G117" s="103"/>
      <c r="H117" s="103"/>
      <c r="I117" s="103"/>
      <c r="J117" s="103"/>
      <c r="K117" s="103"/>
      <c r="L117" s="103"/>
      <c r="M117" s="103"/>
      <c r="N117" s="103"/>
      <c r="O117" s="103"/>
      <c r="P117" s="103"/>
    </row>
    <row r="118" spans="1:16" x14ac:dyDescent="0.3">
      <c r="A118" s="103"/>
      <c r="B118" s="103"/>
      <c r="C118" s="103"/>
      <c r="D118" s="103"/>
      <c r="E118" s="103"/>
      <c r="F118" s="103"/>
      <c r="G118" s="103"/>
      <c r="H118" s="103"/>
      <c r="I118" s="103"/>
      <c r="J118" s="103"/>
      <c r="K118" s="103"/>
      <c r="L118" s="103"/>
      <c r="M118" s="103"/>
      <c r="N118" s="103"/>
      <c r="O118" s="103"/>
      <c r="P118" s="103"/>
    </row>
    <row r="119" spans="1:16" x14ac:dyDescent="0.3">
      <c r="A119" s="103"/>
      <c r="B119" s="103"/>
      <c r="C119" s="103"/>
      <c r="D119" s="103"/>
      <c r="E119" s="103"/>
      <c r="F119" s="103"/>
      <c r="G119" s="103"/>
      <c r="H119" s="103"/>
      <c r="I119" s="103"/>
      <c r="J119" s="103"/>
      <c r="K119" s="103"/>
      <c r="L119" s="103"/>
      <c r="M119" s="103"/>
      <c r="N119" s="103"/>
      <c r="O119" s="103"/>
      <c r="P119" s="103"/>
    </row>
    <row r="120" spans="1:16" x14ac:dyDescent="0.3">
      <c r="A120" s="103"/>
      <c r="B120" s="103"/>
      <c r="C120" s="103"/>
      <c r="D120" s="103"/>
      <c r="E120" s="103"/>
      <c r="F120" s="103"/>
      <c r="G120" s="103"/>
      <c r="H120" s="103"/>
      <c r="I120" s="103"/>
      <c r="J120" s="103"/>
      <c r="K120" s="103"/>
      <c r="L120" s="103"/>
      <c r="M120" s="103"/>
      <c r="N120" s="103"/>
      <c r="O120" s="103"/>
      <c r="P120" s="103"/>
    </row>
    <row r="121" spans="1:16" x14ac:dyDescent="0.3">
      <c r="A121" s="103"/>
      <c r="B121" s="103"/>
      <c r="C121" s="103"/>
      <c r="D121" s="103"/>
      <c r="E121" s="103"/>
      <c r="F121" s="103"/>
      <c r="G121" s="103"/>
      <c r="H121" s="103"/>
      <c r="I121" s="103"/>
      <c r="J121" s="103"/>
      <c r="K121" s="103"/>
      <c r="L121" s="103"/>
      <c r="M121" s="103"/>
      <c r="N121" s="103"/>
      <c r="O121" s="103"/>
      <c r="P121" s="103"/>
    </row>
  </sheetData>
  <mergeCells count="3">
    <mergeCell ref="A19:F19"/>
    <mergeCell ref="G17:M17"/>
    <mergeCell ref="I5:M5"/>
  </mergeCells>
  <phoneticPr fontId="2" type="noConversion"/>
  <printOptions horizontalCentered="1"/>
  <pageMargins left="0.31496062992125984" right="0.31496062992125984" top="0.55118110236220474" bottom="0.55118110236220474" header="0.31496062992125984" footer="0.31496062992125984"/>
  <pageSetup paperSize="9" scale="86" orientation="landscape" blackAndWhite="1"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S20"/>
  <sheetViews>
    <sheetView zoomScaleNormal="100" zoomScaleSheetLayoutView="90" zoomScalePageLayoutView="90" workbookViewId="0">
      <selection activeCell="F40" sqref="F40"/>
    </sheetView>
  </sheetViews>
  <sheetFormatPr defaultColWidth="9" defaultRowHeight="15.6" x14ac:dyDescent="0.3"/>
  <cols>
    <col min="1" max="1" width="10.6640625" style="6" customWidth="1"/>
    <col min="2" max="2" width="12.6640625" style="6" customWidth="1"/>
    <col min="3" max="3" width="16.44140625" style="6" customWidth="1"/>
    <col min="4" max="5" width="14.88671875" style="6" customWidth="1"/>
    <col min="6" max="6" width="15.109375" style="6" customWidth="1"/>
    <col min="7" max="7" width="17.44140625" style="6" customWidth="1"/>
    <col min="8" max="8" width="15.109375" style="6" customWidth="1"/>
    <col min="9" max="9" width="16.6640625" style="6" customWidth="1"/>
    <col min="10" max="10" width="14.109375" style="6" customWidth="1"/>
    <col min="11" max="11" width="16.21875" style="6" customWidth="1"/>
    <col min="12" max="12" width="14.77734375" style="6" customWidth="1"/>
    <col min="13" max="13" width="14.6640625" style="6" customWidth="1"/>
    <col min="14" max="16" width="14.21875" style="6" customWidth="1"/>
    <col min="17" max="17" width="14.109375" style="6" customWidth="1"/>
    <col min="18" max="16384" width="9" style="6"/>
  </cols>
  <sheetData>
    <row r="1" spans="1:17" ht="24" customHeight="1" x14ac:dyDescent="0.3">
      <c r="A1" s="6" t="s">
        <v>174</v>
      </c>
      <c r="B1" s="255"/>
      <c r="C1" s="8"/>
      <c r="D1" s="8"/>
      <c r="E1" s="8"/>
      <c r="F1" s="255" t="str">
        <f>工時統計表!Q3</f>
        <v>xx年x月</v>
      </c>
      <c r="G1" s="8"/>
      <c r="H1" s="255" t="s">
        <v>240</v>
      </c>
      <c r="I1" s="8"/>
      <c r="J1" s="8"/>
      <c r="K1" s="8"/>
      <c r="L1" s="8"/>
      <c r="M1" s="8"/>
      <c r="N1" s="8"/>
      <c r="O1" s="8"/>
      <c r="P1" s="8"/>
      <c r="Q1" s="8"/>
    </row>
    <row r="2" spans="1:17" ht="26.7" customHeight="1" thickBot="1" x14ac:dyDescent="0.35">
      <c r="M2" s="216" t="s">
        <v>16</v>
      </c>
      <c r="P2" s="615"/>
      <c r="Q2" s="615"/>
    </row>
    <row r="3" spans="1:17" ht="33.75" customHeight="1" x14ac:dyDescent="0.3">
      <c r="A3" s="611" t="s">
        <v>5</v>
      </c>
      <c r="B3" s="616" t="s">
        <v>6</v>
      </c>
      <c r="C3" s="616" t="s">
        <v>77</v>
      </c>
      <c r="D3" s="740" t="s">
        <v>119</v>
      </c>
      <c r="E3" s="740"/>
      <c r="F3" s="644" t="s">
        <v>83</v>
      </c>
      <c r="G3" s="644" t="s">
        <v>84</v>
      </c>
      <c r="H3" s="616" t="s">
        <v>364</v>
      </c>
      <c r="I3" s="616" t="s">
        <v>365</v>
      </c>
      <c r="J3" s="616" t="s">
        <v>33</v>
      </c>
      <c r="K3" s="616" t="s">
        <v>34</v>
      </c>
      <c r="L3" s="644" t="s">
        <v>343</v>
      </c>
      <c r="M3" s="619" t="s">
        <v>65</v>
      </c>
      <c r="N3" s="733"/>
      <c r="O3" s="733"/>
      <c r="P3" s="732"/>
      <c r="Q3" s="732"/>
    </row>
    <row r="4" spans="1:17" ht="16.2" thickBot="1" x14ac:dyDescent="0.35">
      <c r="A4" s="612"/>
      <c r="B4" s="720"/>
      <c r="C4" s="720"/>
      <c r="D4" s="104" t="s">
        <v>80</v>
      </c>
      <c r="E4" s="104" t="s">
        <v>79</v>
      </c>
      <c r="F4" s="673"/>
      <c r="G4" s="673"/>
      <c r="H4" s="720"/>
      <c r="I4" s="720"/>
      <c r="J4" s="720"/>
      <c r="K4" s="720"/>
      <c r="L4" s="673"/>
      <c r="M4" s="734"/>
      <c r="N4" s="733"/>
      <c r="O4" s="733"/>
      <c r="P4" s="732"/>
      <c r="Q4" s="732"/>
    </row>
    <row r="5" spans="1:17" ht="26.7" customHeight="1" thickTop="1" x14ac:dyDescent="0.3">
      <c r="A5" s="562"/>
      <c r="B5" s="563"/>
      <c r="C5" s="563"/>
      <c r="D5" s="396" t="s">
        <v>91</v>
      </c>
      <c r="E5" s="396" t="s">
        <v>86</v>
      </c>
      <c r="F5" s="396" t="s">
        <v>85</v>
      </c>
      <c r="G5" s="396"/>
      <c r="H5" s="563"/>
      <c r="I5" s="563"/>
      <c r="J5" s="563"/>
      <c r="K5" s="563"/>
      <c r="L5" s="564">
        <v>10000</v>
      </c>
      <c r="M5" s="400"/>
      <c r="N5" s="369"/>
      <c r="O5" s="369"/>
      <c r="P5" s="565"/>
      <c r="Q5" s="369"/>
    </row>
    <row r="6" spans="1:17" ht="26.7" customHeight="1" x14ac:dyDescent="0.3">
      <c r="A6" s="330"/>
      <c r="B6" s="376"/>
      <c r="C6" s="376"/>
      <c r="D6" s="399" t="s">
        <v>91</v>
      </c>
      <c r="E6" s="399" t="s">
        <v>45</v>
      </c>
      <c r="F6" s="390"/>
      <c r="G6" s="566" t="s">
        <v>85</v>
      </c>
      <c r="H6" s="376"/>
      <c r="I6" s="551"/>
      <c r="J6" s="551"/>
      <c r="K6" s="331"/>
      <c r="L6" s="390">
        <v>2000</v>
      </c>
      <c r="M6" s="339"/>
      <c r="N6" s="567"/>
      <c r="O6" s="369"/>
      <c r="P6" s="568"/>
      <c r="Q6" s="369"/>
    </row>
    <row r="7" spans="1:17" ht="26.7" customHeight="1" x14ac:dyDescent="0.3">
      <c r="A7" s="330"/>
      <c r="B7" s="331"/>
      <c r="C7" s="331"/>
      <c r="D7" s="376" t="s">
        <v>92</v>
      </c>
      <c r="E7" s="376" t="s">
        <v>86</v>
      </c>
      <c r="F7" s="376" t="s">
        <v>85</v>
      </c>
      <c r="G7" s="331"/>
      <c r="H7" s="331"/>
      <c r="I7" s="331"/>
      <c r="J7" s="331"/>
      <c r="K7" s="331"/>
      <c r="L7" s="333">
        <v>10000</v>
      </c>
      <c r="M7" s="339"/>
      <c r="N7" s="369"/>
      <c r="O7" s="369"/>
      <c r="P7" s="565"/>
      <c r="Q7" s="369"/>
    </row>
    <row r="8" spans="1:17" ht="26.7" customHeight="1" thickBot="1" x14ac:dyDescent="0.35">
      <c r="A8" s="569" t="s">
        <v>115</v>
      </c>
      <c r="B8" s="393"/>
      <c r="C8" s="393"/>
      <c r="D8" s="393"/>
      <c r="E8" s="393"/>
      <c r="F8" s="393"/>
      <c r="G8" s="393"/>
      <c r="H8" s="393"/>
      <c r="I8" s="393"/>
      <c r="J8" s="393"/>
      <c r="K8" s="393"/>
      <c r="L8" s="393">
        <f>ROUND(SUM(L5:INDEX(L:L,ROW()-1)),0)</f>
        <v>22000</v>
      </c>
      <c r="M8" s="395"/>
      <c r="N8" s="568"/>
      <c r="O8" s="568"/>
      <c r="P8" s="568"/>
      <c r="Q8" s="568"/>
    </row>
    <row r="9" spans="1:17" ht="22.95" customHeight="1" thickBot="1" x14ac:dyDescent="0.35">
      <c r="A9" s="737" t="s">
        <v>87</v>
      </c>
      <c r="B9" s="738"/>
      <c r="C9" s="738"/>
      <c r="D9" s="738"/>
      <c r="E9" s="738"/>
      <c r="F9" s="738"/>
      <c r="G9" s="738"/>
      <c r="H9" s="738"/>
      <c r="I9" s="738"/>
      <c r="J9" s="738"/>
      <c r="K9" s="738"/>
      <c r="L9" s="738"/>
      <c r="M9" s="739"/>
      <c r="N9" s="568"/>
      <c r="O9" s="568"/>
      <c r="P9" s="568"/>
      <c r="Q9" s="568"/>
    </row>
    <row r="10" spans="1:17" ht="43.5" customHeight="1" thickBot="1" x14ac:dyDescent="0.35">
      <c r="A10" s="735" t="s">
        <v>93</v>
      </c>
      <c r="B10" s="105" t="s">
        <v>81</v>
      </c>
      <c r="C10" s="106" t="s">
        <v>117</v>
      </c>
      <c r="D10" s="106" t="s">
        <v>118</v>
      </c>
      <c r="E10" s="722" t="s">
        <v>116</v>
      </c>
      <c r="F10" s="722"/>
      <c r="G10" s="722"/>
      <c r="H10" s="105" t="s">
        <v>82</v>
      </c>
      <c r="I10" s="106" t="s">
        <v>117</v>
      </c>
      <c r="J10" s="106" t="s">
        <v>118</v>
      </c>
      <c r="K10" s="722" t="s">
        <v>79</v>
      </c>
      <c r="L10" s="722"/>
      <c r="M10" s="723"/>
      <c r="N10" s="568"/>
      <c r="O10" s="568"/>
      <c r="P10" s="568"/>
      <c r="Q10" s="568"/>
    </row>
    <row r="11" spans="1:17" ht="25.2" customHeight="1" thickTop="1" x14ac:dyDescent="0.3">
      <c r="A11" s="735"/>
      <c r="B11" s="376">
        <v>1</v>
      </c>
      <c r="C11" s="376">
        <v>1</v>
      </c>
      <c r="D11" s="570">
        <f>IF(C11=0,0,B11/C11)</f>
        <v>1</v>
      </c>
      <c r="E11" s="724" t="s">
        <v>86</v>
      </c>
      <c r="F11" s="724"/>
      <c r="G11" s="724"/>
      <c r="H11" s="376">
        <v>1</v>
      </c>
      <c r="I11" s="376">
        <v>1</v>
      </c>
      <c r="J11" s="571">
        <f>IF(I11=0,0,H11/I11)</f>
        <v>1</v>
      </c>
      <c r="K11" s="724" t="s">
        <v>86</v>
      </c>
      <c r="L11" s="724"/>
      <c r="M11" s="725"/>
      <c r="N11" s="568"/>
      <c r="O11" s="568"/>
      <c r="P11" s="568"/>
      <c r="Q11" s="568"/>
    </row>
    <row r="12" spans="1:17" ht="25.2" customHeight="1" x14ac:dyDescent="0.3">
      <c r="A12" s="735"/>
      <c r="B12" s="376">
        <v>1</v>
      </c>
      <c r="C12" s="376">
        <v>3</v>
      </c>
      <c r="D12" s="570">
        <f>IF(C12=0,0,B12/C12)</f>
        <v>0.33333333333333331</v>
      </c>
      <c r="E12" s="726"/>
      <c r="F12" s="726"/>
      <c r="G12" s="726"/>
      <c r="H12" s="376">
        <v>1</v>
      </c>
      <c r="I12" s="376">
        <v>5</v>
      </c>
      <c r="J12" s="571">
        <f>IF(I12=0,0,H12/I12)</f>
        <v>0.2</v>
      </c>
      <c r="K12" s="726"/>
      <c r="L12" s="726"/>
      <c r="M12" s="727"/>
      <c r="N12" s="568"/>
      <c r="O12" s="568"/>
      <c r="P12" s="568"/>
      <c r="Q12" s="568"/>
    </row>
    <row r="13" spans="1:17" ht="25.2" customHeight="1" x14ac:dyDescent="0.3">
      <c r="A13" s="736"/>
      <c r="B13" s="572"/>
      <c r="C13" s="572"/>
      <c r="D13" s="264"/>
      <c r="E13" s="728"/>
      <c r="F13" s="728"/>
      <c r="G13" s="728"/>
      <c r="H13" s="572"/>
      <c r="I13" s="572"/>
      <c r="J13" s="264"/>
      <c r="K13" s="728"/>
      <c r="L13" s="728"/>
      <c r="M13" s="729"/>
      <c r="N13" s="568"/>
      <c r="O13" s="568"/>
      <c r="P13" s="568"/>
      <c r="Q13" s="568"/>
    </row>
    <row r="14" spans="1:17" ht="25.2" customHeight="1" thickBot="1" x14ac:dyDescent="0.35">
      <c r="A14" s="569" t="s">
        <v>115</v>
      </c>
      <c r="B14" s="394">
        <f>SUM(B11:INDEX(B:B,ROW()-1))</f>
        <v>2</v>
      </c>
      <c r="C14" s="394">
        <f>SUM(C11:INDEX(C:C,ROW()-1))</f>
        <v>4</v>
      </c>
      <c r="D14" s="573">
        <f>SUM(D11:INDEX(D:D,ROW()-1))</f>
        <v>1.3333333333333333</v>
      </c>
      <c r="E14" s="721"/>
      <c r="F14" s="721"/>
      <c r="G14" s="721"/>
      <c r="H14" s="394">
        <f>SUM(H11:INDEX(H:H,ROW()-1))</f>
        <v>2</v>
      </c>
      <c r="I14" s="394">
        <f>SUM(I11:INDEX(I:I,ROW()-1))</f>
        <v>6</v>
      </c>
      <c r="J14" s="574">
        <f>SUM(J11:INDEX(J:J,ROW()-1))</f>
        <v>1.2</v>
      </c>
      <c r="K14" s="721"/>
      <c r="L14" s="721"/>
      <c r="M14" s="730"/>
    </row>
    <row r="15" spans="1:17" ht="25.2" customHeight="1" x14ac:dyDescent="0.3">
      <c r="B15" s="6" t="s">
        <v>72</v>
      </c>
      <c r="G15" s="6" t="s">
        <v>73</v>
      </c>
      <c r="I15" s="48"/>
    </row>
    <row r="16" spans="1:17" x14ac:dyDescent="0.3">
      <c r="A16" s="253" t="s">
        <v>431</v>
      </c>
      <c r="B16" s="252"/>
      <c r="C16" s="252"/>
      <c r="D16" s="252"/>
      <c r="E16" s="252"/>
      <c r="F16" s="252"/>
      <c r="G16" s="252"/>
      <c r="H16" s="252"/>
      <c r="I16" s="252"/>
      <c r="J16" s="252"/>
      <c r="K16" s="252"/>
      <c r="L16" s="252"/>
      <c r="M16" s="252"/>
      <c r="N16" s="731"/>
      <c r="O16" s="731"/>
      <c r="P16" s="731"/>
      <c r="Q16" s="731"/>
    </row>
    <row r="17" spans="1:19" ht="15" customHeight="1" x14ac:dyDescent="0.3">
      <c r="A17" s="252" t="s">
        <v>310</v>
      </c>
      <c r="B17" s="252"/>
      <c r="C17" s="252"/>
      <c r="D17" s="252"/>
      <c r="E17" s="252"/>
      <c r="F17" s="252"/>
      <c r="G17" s="252"/>
      <c r="H17" s="252"/>
      <c r="I17" s="252"/>
      <c r="J17" s="252"/>
      <c r="K17" s="252"/>
      <c r="L17" s="252"/>
      <c r="M17" s="252"/>
      <c r="N17" s="731"/>
      <c r="O17" s="731"/>
      <c r="P17" s="731"/>
      <c r="Q17" s="731"/>
    </row>
    <row r="18" spans="1:19" ht="30" customHeight="1" x14ac:dyDescent="0.3">
      <c r="A18" s="716" t="s">
        <v>366</v>
      </c>
      <c r="B18" s="716"/>
      <c r="C18" s="716"/>
      <c r="D18" s="716"/>
      <c r="E18" s="716"/>
      <c r="F18" s="716"/>
      <c r="G18" s="716"/>
      <c r="H18" s="716"/>
      <c r="I18" s="716"/>
      <c r="J18" s="716"/>
      <c r="K18" s="716"/>
      <c r="L18" s="716"/>
      <c r="M18" s="252"/>
      <c r="N18" s="369"/>
      <c r="O18" s="369"/>
      <c r="P18" s="369"/>
      <c r="Q18" s="369"/>
      <c r="S18" s="316"/>
    </row>
    <row r="19" spans="1:19" ht="16.5" customHeight="1" x14ac:dyDescent="0.3">
      <c r="A19" s="252" t="s">
        <v>303</v>
      </c>
      <c r="B19" s="367"/>
      <c r="C19" s="367"/>
      <c r="D19" s="367"/>
      <c r="E19" s="367"/>
      <c r="F19" s="367"/>
      <c r="G19" s="367"/>
      <c r="H19" s="367"/>
      <c r="I19" s="367"/>
      <c r="J19" s="367"/>
      <c r="K19" s="367"/>
      <c r="L19" s="367"/>
      <c r="M19" s="252"/>
      <c r="N19" s="369"/>
      <c r="O19" s="369"/>
      <c r="P19" s="369"/>
      <c r="Q19" s="369"/>
      <c r="S19" s="316"/>
    </row>
    <row r="20" spans="1:19" x14ac:dyDescent="0.3">
      <c r="A20" s="252" t="s">
        <v>367</v>
      </c>
      <c r="B20" s="252"/>
    </row>
  </sheetData>
  <mergeCells count="31">
    <mergeCell ref="A18:L18"/>
    <mergeCell ref="A3:A4"/>
    <mergeCell ref="B3:B4"/>
    <mergeCell ref="C3:C4"/>
    <mergeCell ref="L3:L4"/>
    <mergeCell ref="A10:A13"/>
    <mergeCell ref="A9:M9"/>
    <mergeCell ref="E10:G10"/>
    <mergeCell ref="E11:G11"/>
    <mergeCell ref="E12:G12"/>
    <mergeCell ref="D3:E3"/>
    <mergeCell ref="N16:Q17"/>
    <mergeCell ref="Q3:Q4"/>
    <mergeCell ref="I3:I4"/>
    <mergeCell ref="J3:J4"/>
    <mergeCell ref="K3:K4"/>
    <mergeCell ref="N3:N4"/>
    <mergeCell ref="M3:M4"/>
    <mergeCell ref="O3:O4"/>
    <mergeCell ref="P3:P4"/>
    <mergeCell ref="P2:Q2"/>
    <mergeCell ref="F3:F4"/>
    <mergeCell ref="G3:G4"/>
    <mergeCell ref="H3:H4"/>
    <mergeCell ref="E14:G14"/>
    <mergeCell ref="K10:M10"/>
    <mergeCell ref="K11:M11"/>
    <mergeCell ref="K12:M12"/>
    <mergeCell ref="K13:M13"/>
    <mergeCell ref="K14:M14"/>
    <mergeCell ref="E13:G13"/>
  </mergeCells>
  <phoneticPr fontId="2" type="noConversion"/>
  <printOptions horizontalCentered="1"/>
  <pageMargins left="0.31496062992125984" right="0.31496062992125984" top="0.55118110236220474" bottom="0.55118110236220474" header="0.31496062992125984" footer="0.31496062992125984"/>
  <pageSetup paperSize="9" scale="72" orientation="landscape" blackAndWhite="1"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45"/>
    <pageSetUpPr fitToPage="1"/>
  </sheetPr>
  <dimension ref="A1:D78"/>
  <sheetViews>
    <sheetView topLeftCell="A66" workbookViewId="0">
      <selection activeCell="B73" sqref="B73"/>
    </sheetView>
  </sheetViews>
  <sheetFormatPr defaultColWidth="8.77734375" defaultRowHeight="21" customHeight="1" x14ac:dyDescent="0.3"/>
  <cols>
    <col min="1" max="1" width="41.21875" style="6" customWidth="1"/>
    <col min="2" max="2" width="74.33203125" style="6" customWidth="1"/>
    <col min="3" max="4" width="9.21875" style="6" customWidth="1"/>
    <col min="5" max="16384" width="8.77734375" style="6"/>
  </cols>
  <sheetData>
    <row r="1" spans="1:4" ht="70.2" customHeight="1" x14ac:dyDescent="0.3">
      <c r="A1" s="575" t="s">
        <v>180</v>
      </c>
      <c r="B1" s="575" t="s">
        <v>181</v>
      </c>
      <c r="C1" s="575" t="s">
        <v>182</v>
      </c>
      <c r="D1" s="576" t="s">
        <v>183</v>
      </c>
    </row>
    <row r="2" spans="1:4" ht="21" customHeight="1" x14ac:dyDescent="0.3">
      <c r="A2" s="577" t="s">
        <v>184</v>
      </c>
      <c r="B2" s="578" t="s">
        <v>185</v>
      </c>
      <c r="C2" s="577"/>
      <c r="D2" s="577"/>
    </row>
    <row r="3" spans="1:4" ht="34.200000000000003" customHeight="1" x14ac:dyDescent="0.3">
      <c r="A3" s="577"/>
      <c r="B3" s="579" t="s">
        <v>449</v>
      </c>
      <c r="C3" s="577"/>
      <c r="D3" s="577"/>
    </row>
    <row r="4" spans="1:4" ht="21" customHeight="1" x14ac:dyDescent="0.3">
      <c r="A4" s="577"/>
      <c r="B4" s="577" t="s">
        <v>186</v>
      </c>
      <c r="C4" s="577"/>
      <c r="D4" s="577"/>
    </row>
    <row r="5" spans="1:4" ht="21" customHeight="1" x14ac:dyDescent="0.3">
      <c r="A5" s="577"/>
      <c r="B5" s="577" t="s">
        <v>187</v>
      </c>
      <c r="C5" s="577"/>
      <c r="D5" s="577"/>
    </row>
    <row r="6" spans="1:4" ht="21" customHeight="1" x14ac:dyDescent="0.3">
      <c r="A6" s="577"/>
      <c r="B6" s="577" t="s">
        <v>188</v>
      </c>
      <c r="C6" s="577"/>
      <c r="D6" s="577"/>
    </row>
    <row r="7" spans="1:4" ht="21" customHeight="1" x14ac:dyDescent="0.3">
      <c r="A7" s="577"/>
      <c r="B7" s="577" t="s">
        <v>189</v>
      </c>
      <c r="C7" s="577"/>
      <c r="D7" s="577"/>
    </row>
    <row r="8" spans="1:4" ht="21" customHeight="1" x14ac:dyDescent="0.3">
      <c r="A8" s="577"/>
      <c r="B8" s="577" t="s">
        <v>450</v>
      </c>
      <c r="C8" s="577"/>
      <c r="D8" s="577"/>
    </row>
    <row r="9" spans="1:4" ht="21" customHeight="1" x14ac:dyDescent="0.3">
      <c r="A9" s="577"/>
      <c r="B9" s="577" t="s">
        <v>190</v>
      </c>
      <c r="C9" s="577"/>
      <c r="D9" s="577"/>
    </row>
    <row r="10" spans="1:4" ht="21" customHeight="1" x14ac:dyDescent="0.3">
      <c r="A10" s="577"/>
      <c r="B10" s="580" t="s">
        <v>232</v>
      </c>
      <c r="C10" s="577"/>
      <c r="D10" s="577"/>
    </row>
    <row r="11" spans="1:4" ht="21" customHeight="1" x14ac:dyDescent="0.3">
      <c r="A11" s="581" t="s">
        <v>191</v>
      </c>
      <c r="B11" s="581" t="s">
        <v>192</v>
      </c>
      <c r="C11" s="581"/>
      <c r="D11" s="581"/>
    </row>
    <row r="12" spans="1:4" ht="21" customHeight="1" x14ac:dyDescent="0.3">
      <c r="A12" s="581"/>
      <c r="B12" s="581" t="s">
        <v>193</v>
      </c>
      <c r="C12" s="581"/>
      <c r="D12" s="581"/>
    </row>
    <row r="13" spans="1:4" ht="21" customHeight="1" x14ac:dyDescent="0.3">
      <c r="A13" s="581"/>
      <c r="B13" s="581" t="s">
        <v>194</v>
      </c>
      <c r="C13" s="581"/>
      <c r="D13" s="581"/>
    </row>
    <row r="14" spans="1:4" ht="21" customHeight="1" x14ac:dyDescent="0.3">
      <c r="A14" s="581"/>
      <c r="B14" s="582" t="s">
        <v>195</v>
      </c>
      <c r="C14" s="581"/>
      <c r="D14" s="581"/>
    </row>
    <row r="15" spans="1:4" ht="21" customHeight="1" x14ac:dyDescent="0.3">
      <c r="A15" s="581"/>
      <c r="B15" s="583" t="s">
        <v>196</v>
      </c>
      <c r="C15" s="581"/>
      <c r="D15" s="581"/>
    </row>
    <row r="16" spans="1:4" ht="21" customHeight="1" x14ac:dyDescent="0.3">
      <c r="A16" s="581"/>
      <c r="B16" s="581" t="s">
        <v>197</v>
      </c>
      <c r="C16" s="581"/>
      <c r="D16" s="581"/>
    </row>
    <row r="17" spans="1:4" ht="21" customHeight="1" x14ac:dyDescent="0.3">
      <c r="A17" s="581"/>
      <c r="B17" s="581" t="s">
        <v>371</v>
      </c>
      <c r="C17" s="581"/>
      <c r="D17" s="581"/>
    </row>
    <row r="18" spans="1:4" ht="21" customHeight="1" x14ac:dyDescent="0.3">
      <c r="A18" s="581"/>
      <c r="B18" s="581" t="s">
        <v>198</v>
      </c>
      <c r="C18" s="581"/>
      <c r="D18" s="581"/>
    </row>
    <row r="19" spans="1:4" ht="21" customHeight="1" x14ac:dyDescent="0.3">
      <c r="A19" s="577" t="s">
        <v>199</v>
      </c>
      <c r="B19" s="577" t="s">
        <v>200</v>
      </c>
      <c r="C19" s="577"/>
      <c r="D19" s="577"/>
    </row>
    <row r="20" spans="1:4" ht="21" customHeight="1" x14ac:dyDescent="0.3">
      <c r="A20" s="577"/>
      <c r="B20" s="577" t="s">
        <v>231</v>
      </c>
      <c r="C20" s="577"/>
      <c r="D20" s="577"/>
    </row>
    <row r="21" spans="1:4" ht="21" customHeight="1" x14ac:dyDescent="0.3">
      <c r="A21" s="577"/>
      <c r="B21" s="577" t="s">
        <v>201</v>
      </c>
      <c r="C21" s="577"/>
      <c r="D21" s="577"/>
    </row>
    <row r="22" spans="1:4" ht="21" customHeight="1" x14ac:dyDescent="0.3">
      <c r="A22" s="577"/>
      <c r="B22" s="577" t="s">
        <v>202</v>
      </c>
      <c r="C22" s="577"/>
      <c r="D22" s="577"/>
    </row>
    <row r="23" spans="1:4" ht="21" customHeight="1" x14ac:dyDescent="0.3">
      <c r="A23" s="577"/>
      <c r="B23" s="577" t="s">
        <v>203</v>
      </c>
      <c r="C23" s="577"/>
      <c r="D23" s="577"/>
    </row>
    <row r="24" spans="1:4" ht="21" customHeight="1" x14ac:dyDescent="0.3">
      <c r="A24" s="577"/>
      <c r="B24" s="577" t="s">
        <v>204</v>
      </c>
      <c r="C24" s="577"/>
      <c r="D24" s="577"/>
    </row>
    <row r="25" spans="1:4" ht="21" customHeight="1" x14ac:dyDescent="0.3">
      <c r="A25" s="577"/>
      <c r="B25" s="577" t="s">
        <v>368</v>
      </c>
      <c r="C25" s="577"/>
      <c r="D25" s="577"/>
    </row>
    <row r="26" spans="1:4" ht="21" customHeight="1" x14ac:dyDescent="0.3">
      <c r="A26" s="577"/>
      <c r="B26" s="584" t="s">
        <v>451</v>
      </c>
      <c r="C26" s="577"/>
      <c r="D26" s="577"/>
    </row>
    <row r="27" spans="1:4" ht="21" customHeight="1" x14ac:dyDescent="0.3">
      <c r="A27" s="581" t="s">
        <v>205</v>
      </c>
      <c r="B27" s="581" t="s">
        <v>206</v>
      </c>
      <c r="C27" s="581"/>
      <c r="D27" s="581"/>
    </row>
    <row r="28" spans="1:4" ht="21" customHeight="1" x14ac:dyDescent="0.3">
      <c r="A28" s="581"/>
      <c r="B28" s="581" t="s">
        <v>372</v>
      </c>
      <c r="C28" s="581"/>
      <c r="D28" s="581"/>
    </row>
    <row r="29" spans="1:4" ht="21" customHeight="1" x14ac:dyDescent="0.3">
      <c r="A29" s="581"/>
      <c r="B29" s="581" t="s">
        <v>368</v>
      </c>
      <c r="C29" s="581"/>
      <c r="D29" s="581"/>
    </row>
    <row r="30" spans="1:4" ht="21" customHeight="1" x14ac:dyDescent="0.3">
      <c r="A30" s="581"/>
      <c r="B30" s="585" t="s">
        <v>451</v>
      </c>
      <c r="C30" s="581"/>
      <c r="D30" s="581"/>
    </row>
    <row r="31" spans="1:4" ht="21" customHeight="1" x14ac:dyDescent="0.3">
      <c r="A31" s="581"/>
      <c r="B31" s="582" t="s">
        <v>207</v>
      </c>
      <c r="C31" s="581"/>
      <c r="D31" s="581"/>
    </row>
    <row r="32" spans="1:4" ht="21" customHeight="1" x14ac:dyDescent="0.3">
      <c r="A32" s="581"/>
      <c r="B32" s="582" t="s">
        <v>229</v>
      </c>
      <c r="C32" s="581"/>
      <c r="D32" s="581"/>
    </row>
    <row r="33" spans="1:4" ht="21" customHeight="1" x14ac:dyDescent="0.3">
      <c r="A33" s="581"/>
      <c r="B33" s="582" t="s">
        <v>252</v>
      </c>
      <c r="C33" s="581"/>
      <c r="D33" s="581"/>
    </row>
    <row r="34" spans="1:4" ht="21" customHeight="1" x14ac:dyDescent="0.3">
      <c r="A34" s="581"/>
      <c r="B34" s="581" t="s">
        <v>208</v>
      </c>
      <c r="C34" s="581"/>
      <c r="D34" s="581"/>
    </row>
    <row r="35" spans="1:4" ht="21" customHeight="1" x14ac:dyDescent="0.3">
      <c r="A35" s="581"/>
      <c r="B35" s="581" t="s">
        <v>369</v>
      </c>
      <c r="C35" s="581"/>
      <c r="D35" s="581"/>
    </row>
    <row r="36" spans="1:4" ht="21" customHeight="1" x14ac:dyDescent="0.3">
      <c r="A36" s="577" t="s">
        <v>209</v>
      </c>
      <c r="B36" s="577" t="s">
        <v>210</v>
      </c>
      <c r="C36" s="577"/>
      <c r="D36" s="577"/>
    </row>
    <row r="37" spans="1:4" ht="21" customHeight="1" x14ac:dyDescent="0.3">
      <c r="A37" s="577"/>
      <c r="B37" s="577" t="s">
        <v>211</v>
      </c>
      <c r="C37" s="577"/>
      <c r="D37" s="577"/>
    </row>
    <row r="38" spans="1:4" ht="21" customHeight="1" x14ac:dyDescent="0.3">
      <c r="A38" s="577"/>
      <c r="B38" s="577" t="s">
        <v>212</v>
      </c>
      <c r="C38" s="577"/>
      <c r="D38" s="577"/>
    </row>
    <row r="39" spans="1:4" ht="40.5" customHeight="1" x14ac:dyDescent="0.3">
      <c r="A39" s="577"/>
      <c r="B39" s="584" t="s">
        <v>241</v>
      </c>
      <c r="C39" s="577"/>
      <c r="D39" s="577"/>
    </row>
    <row r="40" spans="1:4" ht="21" customHeight="1" x14ac:dyDescent="0.3">
      <c r="A40" s="577"/>
      <c r="B40" s="579" t="s">
        <v>213</v>
      </c>
      <c r="C40" s="577"/>
      <c r="D40" s="577"/>
    </row>
    <row r="41" spans="1:4" ht="21" customHeight="1" x14ac:dyDescent="0.3">
      <c r="A41" s="577"/>
      <c r="B41" s="577" t="s">
        <v>214</v>
      </c>
      <c r="C41" s="577"/>
      <c r="D41" s="577"/>
    </row>
    <row r="42" spans="1:4" ht="21" customHeight="1" x14ac:dyDescent="0.3">
      <c r="A42" s="577"/>
      <c r="B42" s="577" t="s">
        <v>215</v>
      </c>
      <c r="C42" s="577"/>
      <c r="D42" s="577"/>
    </row>
    <row r="43" spans="1:4" ht="21" customHeight="1" x14ac:dyDescent="0.3">
      <c r="A43" s="577"/>
      <c r="B43" s="577" t="s">
        <v>216</v>
      </c>
      <c r="C43" s="577"/>
      <c r="D43" s="577"/>
    </row>
    <row r="44" spans="1:4" ht="21" customHeight="1" x14ac:dyDescent="0.3">
      <c r="A44" s="577"/>
      <c r="B44" s="577" t="s">
        <v>253</v>
      </c>
      <c r="C44" s="577"/>
      <c r="D44" s="577"/>
    </row>
    <row r="45" spans="1:4" ht="34.5" customHeight="1" x14ac:dyDescent="0.3">
      <c r="A45" s="577"/>
      <c r="B45" s="584" t="s">
        <v>254</v>
      </c>
      <c r="C45" s="577"/>
      <c r="D45" s="577"/>
    </row>
    <row r="46" spans="1:4" ht="21" customHeight="1" x14ac:dyDescent="0.3">
      <c r="A46" s="581" t="s">
        <v>217</v>
      </c>
      <c r="B46" s="582" t="s">
        <v>368</v>
      </c>
      <c r="C46" s="581"/>
      <c r="D46" s="581"/>
    </row>
    <row r="47" spans="1:4" ht="36" customHeight="1" x14ac:dyDescent="0.3">
      <c r="A47" s="581"/>
      <c r="B47" s="582" t="s">
        <v>370</v>
      </c>
      <c r="C47" s="581"/>
      <c r="D47" s="581"/>
    </row>
    <row r="48" spans="1:4" ht="21" customHeight="1" x14ac:dyDescent="0.3">
      <c r="A48" s="581"/>
      <c r="B48" s="582" t="s">
        <v>218</v>
      </c>
      <c r="C48" s="581"/>
      <c r="D48" s="581"/>
    </row>
    <row r="49" spans="1:4" ht="57.45" customHeight="1" x14ac:dyDescent="0.3">
      <c r="A49" s="581"/>
      <c r="B49" s="582" t="s">
        <v>467</v>
      </c>
      <c r="C49" s="581"/>
      <c r="D49" s="581"/>
    </row>
    <row r="50" spans="1:4" ht="21" customHeight="1" x14ac:dyDescent="0.3">
      <c r="A50" s="581"/>
      <c r="B50" s="585" t="s">
        <v>451</v>
      </c>
      <c r="C50" s="581"/>
      <c r="D50" s="581"/>
    </row>
    <row r="51" spans="1:4" ht="21" customHeight="1" x14ac:dyDescent="0.3">
      <c r="A51" s="581"/>
      <c r="B51" s="581" t="s">
        <v>219</v>
      </c>
      <c r="C51" s="581"/>
      <c r="D51" s="581"/>
    </row>
    <row r="52" spans="1:4" ht="21" customHeight="1" x14ac:dyDescent="0.3">
      <c r="A52" s="579" t="s">
        <v>120</v>
      </c>
      <c r="B52" s="579" t="s">
        <v>179</v>
      </c>
      <c r="C52" s="577"/>
      <c r="D52" s="577"/>
    </row>
    <row r="53" spans="1:4" ht="21" customHeight="1" x14ac:dyDescent="0.3">
      <c r="A53" s="577"/>
      <c r="B53" s="577" t="s">
        <v>373</v>
      </c>
      <c r="C53" s="577"/>
      <c r="D53" s="577"/>
    </row>
    <row r="54" spans="1:4" ht="21" customHeight="1" x14ac:dyDescent="0.3">
      <c r="A54" s="577"/>
      <c r="B54" s="577" t="s">
        <v>368</v>
      </c>
      <c r="C54" s="577"/>
      <c r="D54" s="577"/>
    </row>
    <row r="55" spans="1:4" ht="21" customHeight="1" x14ac:dyDescent="0.3">
      <c r="A55" s="577"/>
      <c r="B55" s="584" t="s">
        <v>451</v>
      </c>
      <c r="C55" s="577"/>
      <c r="D55" s="577"/>
    </row>
    <row r="56" spans="1:4" ht="21" customHeight="1" x14ac:dyDescent="0.3">
      <c r="A56" s="577"/>
      <c r="B56" s="577" t="s">
        <v>220</v>
      </c>
      <c r="C56" s="577"/>
      <c r="D56" s="577"/>
    </row>
    <row r="57" spans="1:4" ht="21" customHeight="1" x14ac:dyDescent="0.3">
      <c r="A57" s="577"/>
      <c r="B57" s="577" t="s">
        <v>221</v>
      </c>
      <c r="C57" s="577"/>
      <c r="D57" s="577"/>
    </row>
    <row r="58" spans="1:4" ht="21" customHeight="1" x14ac:dyDescent="0.3">
      <c r="A58" s="577"/>
      <c r="B58" s="577" t="s">
        <v>374</v>
      </c>
      <c r="C58" s="577"/>
      <c r="D58" s="577"/>
    </row>
    <row r="59" spans="1:4" ht="21" customHeight="1" x14ac:dyDescent="0.3">
      <c r="A59" s="577"/>
      <c r="B59" s="577" t="s">
        <v>222</v>
      </c>
      <c r="C59" s="577"/>
      <c r="D59" s="577"/>
    </row>
    <row r="60" spans="1:4" ht="21" customHeight="1" x14ac:dyDescent="0.3">
      <c r="A60" s="577"/>
      <c r="B60" s="579" t="s">
        <v>466</v>
      </c>
      <c r="C60" s="577"/>
      <c r="D60" s="577"/>
    </row>
    <row r="61" spans="1:4" ht="21" customHeight="1" x14ac:dyDescent="0.3">
      <c r="A61" s="577"/>
      <c r="B61" s="579" t="s">
        <v>223</v>
      </c>
      <c r="C61" s="577"/>
      <c r="D61" s="577"/>
    </row>
    <row r="62" spans="1:4" ht="21" customHeight="1" x14ac:dyDescent="0.3">
      <c r="A62" s="581" t="s">
        <v>224</v>
      </c>
      <c r="B62" s="581" t="s">
        <v>375</v>
      </c>
      <c r="C62" s="581"/>
      <c r="D62" s="581"/>
    </row>
    <row r="63" spans="1:4" ht="21" customHeight="1" x14ac:dyDescent="0.3">
      <c r="A63" s="581"/>
      <c r="B63" s="581" t="s">
        <v>378</v>
      </c>
      <c r="C63" s="581"/>
      <c r="D63" s="581"/>
    </row>
    <row r="64" spans="1:4" ht="53.7" customHeight="1" x14ac:dyDescent="0.3">
      <c r="A64" s="581"/>
      <c r="B64" s="582" t="s">
        <v>225</v>
      </c>
      <c r="C64" s="581"/>
      <c r="D64" s="581"/>
    </row>
    <row r="65" spans="1:4" ht="21" customHeight="1" x14ac:dyDescent="0.3">
      <c r="A65" s="581"/>
      <c r="B65" s="582" t="s">
        <v>376</v>
      </c>
      <c r="C65" s="581"/>
      <c r="D65" s="581"/>
    </row>
    <row r="66" spans="1:4" ht="49.5" customHeight="1" x14ac:dyDescent="0.3">
      <c r="A66" s="581"/>
      <c r="B66" s="582" t="s">
        <v>230</v>
      </c>
      <c r="C66" s="581"/>
      <c r="D66" s="581"/>
    </row>
    <row r="67" spans="1:4" ht="21" customHeight="1" x14ac:dyDescent="0.3">
      <c r="A67" s="581"/>
      <c r="B67" s="582" t="s">
        <v>368</v>
      </c>
      <c r="C67" s="581"/>
      <c r="D67" s="581"/>
    </row>
    <row r="68" spans="1:4" ht="21" customHeight="1" x14ac:dyDescent="0.3">
      <c r="A68" s="581"/>
      <c r="B68" s="585" t="s">
        <v>451</v>
      </c>
      <c r="C68" s="581"/>
      <c r="D68" s="581"/>
    </row>
    <row r="69" spans="1:4" ht="21" customHeight="1" x14ac:dyDescent="0.3">
      <c r="A69" s="581"/>
      <c r="B69" s="582" t="s">
        <v>226</v>
      </c>
      <c r="C69" s="581"/>
      <c r="D69" s="581"/>
    </row>
    <row r="70" spans="1:4" ht="21" customHeight="1" x14ac:dyDescent="0.3">
      <c r="A70" s="579" t="s">
        <v>104</v>
      </c>
      <c r="B70" s="579" t="s">
        <v>227</v>
      </c>
      <c r="C70" s="577"/>
      <c r="D70" s="577"/>
    </row>
    <row r="71" spans="1:4" ht="43.95" customHeight="1" x14ac:dyDescent="0.3">
      <c r="A71" s="579"/>
      <c r="B71" s="579" t="s">
        <v>473</v>
      </c>
      <c r="C71" s="577"/>
      <c r="D71" s="577"/>
    </row>
    <row r="72" spans="1:4" ht="43.95" customHeight="1" x14ac:dyDescent="0.3">
      <c r="A72" s="579"/>
      <c r="B72" s="579" t="s">
        <v>474</v>
      </c>
      <c r="C72" s="577"/>
      <c r="D72" s="577"/>
    </row>
    <row r="73" spans="1:4" ht="21" customHeight="1" x14ac:dyDescent="0.3">
      <c r="A73" s="579"/>
      <c r="B73" s="579" t="s">
        <v>377</v>
      </c>
      <c r="C73" s="577"/>
      <c r="D73" s="577"/>
    </row>
    <row r="74" spans="1:4" ht="21" customHeight="1" x14ac:dyDescent="0.3">
      <c r="A74" s="579"/>
      <c r="B74" s="579" t="s">
        <v>368</v>
      </c>
      <c r="C74" s="577"/>
      <c r="D74" s="577"/>
    </row>
    <row r="75" spans="1:4" ht="21" customHeight="1" x14ac:dyDescent="0.3">
      <c r="A75" s="579"/>
      <c r="B75" s="584" t="s">
        <v>451</v>
      </c>
      <c r="C75" s="577"/>
      <c r="D75" s="577"/>
    </row>
    <row r="76" spans="1:4" ht="21" customHeight="1" x14ac:dyDescent="0.3">
      <c r="A76" s="579"/>
      <c r="B76" s="579" t="s">
        <v>228</v>
      </c>
      <c r="C76" s="577"/>
      <c r="D76" s="577"/>
    </row>
    <row r="77" spans="1:4" ht="21" customHeight="1" x14ac:dyDescent="0.3">
      <c r="A77" s="586" t="s">
        <v>242</v>
      </c>
    </row>
    <row r="78" spans="1:4" ht="21" customHeight="1" x14ac:dyDescent="0.3">
      <c r="A78" s="586" t="s">
        <v>452</v>
      </c>
    </row>
  </sheetData>
  <phoneticPr fontId="2" type="noConversion"/>
  <pageMargins left="0.70866141732283472" right="0.70866141732283472" top="0.74803149606299213" bottom="0.74803149606299213" header="0.31496062992125984" footer="0.31496062992125984"/>
  <pageSetup paperSize="9" scale="65" fitToHeight="2"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3"/>
  <sheetViews>
    <sheetView topLeftCell="C1" zoomScale="85" zoomScaleNormal="85" zoomScaleSheetLayoutView="70" workbookViewId="0">
      <selection activeCell="J6" sqref="J6"/>
    </sheetView>
  </sheetViews>
  <sheetFormatPr defaultColWidth="9" defaultRowHeight="21" customHeight="1" x14ac:dyDescent="0.3"/>
  <cols>
    <col min="1" max="1" width="41" style="6" customWidth="1"/>
    <col min="2" max="16" width="14.44140625" style="6" customWidth="1"/>
    <col min="17" max="16384" width="9" style="6"/>
  </cols>
  <sheetData>
    <row r="1" spans="1:16" ht="21" customHeight="1" x14ac:dyDescent="0.3">
      <c r="A1" s="6" t="s">
        <v>163</v>
      </c>
      <c r="F1" s="212" t="str">
        <f>F4</f>
        <v>xx年x月</v>
      </c>
      <c r="G1" s="213" t="s">
        <v>255</v>
      </c>
    </row>
    <row r="2" spans="1:16" ht="21" customHeight="1" thickBot="1" x14ac:dyDescent="0.35">
      <c r="D2" s="214"/>
      <c r="O2" s="215"/>
      <c r="P2" s="216" t="s">
        <v>393</v>
      </c>
    </row>
    <row r="3" spans="1:16" ht="26.7" customHeight="1" x14ac:dyDescent="0.3">
      <c r="A3" s="611" t="s">
        <v>38</v>
      </c>
      <c r="B3" s="607" t="s">
        <v>385</v>
      </c>
      <c r="C3" s="608"/>
      <c r="D3" s="609"/>
      <c r="E3" s="613" t="s">
        <v>386</v>
      </c>
      <c r="F3" s="608"/>
      <c r="G3" s="609"/>
      <c r="H3" s="613" t="s">
        <v>387</v>
      </c>
      <c r="I3" s="608"/>
      <c r="J3" s="609"/>
      <c r="K3" s="613" t="s">
        <v>388</v>
      </c>
      <c r="L3" s="608"/>
      <c r="M3" s="609"/>
      <c r="N3" s="603" t="s">
        <v>389</v>
      </c>
      <c r="O3" s="604"/>
      <c r="P3" s="605"/>
    </row>
    <row r="4" spans="1:16" ht="26.7" customHeight="1" thickBot="1" x14ac:dyDescent="0.35">
      <c r="A4" s="612"/>
      <c r="B4" s="50" t="s">
        <v>390</v>
      </c>
      <c r="C4" s="50" t="s">
        <v>391</v>
      </c>
      <c r="D4" s="218" t="s">
        <v>392</v>
      </c>
      <c r="E4" s="219" t="s">
        <v>256</v>
      </c>
      <c r="F4" s="220" t="str">
        <f>工時統計表!Q3</f>
        <v>xx年x月</v>
      </c>
      <c r="G4" s="221" t="s">
        <v>257</v>
      </c>
      <c r="H4" s="219" t="s">
        <v>390</v>
      </c>
      <c r="I4" s="116" t="s">
        <v>391</v>
      </c>
      <c r="J4" s="221" t="s">
        <v>392</v>
      </c>
      <c r="K4" s="219" t="s">
        <v>390</v>
      </c>
      <c r="L4" s="116" t="s">
        <v>391</v>
      </c>
      <c r="M4" s="221" t="s">
        <v>392</v>
      </c>
      <c r="N4" s="219" t="s">
        <v>390</v>
      </c>
      <c r="O4" s="116" t="s">
        <v>391</v>
      </c>
      <c r="P4" s="222" t="s">
        <v>392</v>
      </c>
    </row>
    <row r="5" spans="1:16" ht="21" customHeight="1" thickTop="1" x14ac:dyDescent="0.3">
      <c r="A5" s="223" t="s">
        <v>53</v>
      </c>
      <c r="B5" s="224"/>
      <c r="C5" s="224"/>
      <c r="D5" s="225"/>
      <c r="E5" s="226"/>
      <c r="F5" s="126" t="s">
        <v>12</v>
      </c>
      <c r="G5" s="227"/>
      <c r="H5" s="125"/>
      <c r="I5" s="126"/>
      <c r="J5" s="227"/>
      <c r="K5" s="226"/>
      <c r="L5" s="224"/>
      <c r="M5" s="225"/>
      <c r="N5" s="125"/>
      <c r="O5" s="126"/>
      <c r="P5" s="228"/>
    </row>
    <row r="6" spans="1:16" ht="21" customHeight="1" x14ac:dyDescent="0.3">
      <c r="A6" s="229" t="s">
        <v>395</v>
      </c>
      <c r="B6" s="143">
        <v>1000000</v>
      </c>
      <c r="C6" s="143">
        <v>1000000</v>
      </c>
      <c r="D6" s="144">
        <f t="shared" ref="D6:D19" si="0">SUM(B6:C6)</f>
        <v>2000000</v>
      </c>
      <c r="E6" s="145">
        <f>M6</f>
        <v>4000</v>
      </c>
      <c r="F6" s="119">
        <f>創新或研究發展人員薪資!O26</f>
        <v>51387</v>
      </c>
      <c r="G6" s="121">
        <f t="shared" ref="G6:G19" si="1">SUM(E6:F6)</f>
        <v>55387</v>
      </c>
      <c r="H6" s="146">
        <f>IF(AND(B6=C6,G6&lt;D6),INT(G6/D6*B6),IF(AND(G6&gt;=D6,C6=0),B6,IF(AND(G6&lt;D6,C6=0),INT(G6/D6*B6),IF(AND(G6&gt;=D6,C6&lt;&gt;0),B6,IF(AND(G6&lt;D6,C6&lt;&gt;0),ROUND(G6/D6*B6,0))))))</f>
        <v>27693</v>
      </c>
      <c r="I6" s="120">
        <f>J6-H6</f>
        <v>27694</v>
      </c>
      <c r="J6" s="121">
        <f>G6</f>
        <v>55387</v>
      </c>
      <c r="K6" s="147">
        <v>2000</v>
      </c>
      <c r="L6" s="143">
        <v>2000</v>
      </c>
      <c r="M6" s="148">
        <f t="shared" ref="M6:M15" si="2">SUM(K6:L6)</f>
        <v>4000</v>
      </c>
      <c r="N6" s="124">
        <f>H6-K6</f>
        <v>25693</v>
      </c>
      <c r="O6" s="124">
        <f>I6-L6</f>
        <v>25694</v>
      </c>
      <c r="P6" s="149">
        <f t="shared" ref="P6:P19" si="3">SUM(N6:O6)</f>
        <v>51387</v>
      </c>
    </row>
    <row r="7" spans="1:16" ht="21" customHeight="1" x14ac:dyDescent="0.3">
      <c r="A7" s="229" t="s">
        <v>396</v>
      </c>
      <c r="B7" s="143">
        <v>500000</v>
      </c>
      <c r="C7" s="143">
        <v>200000</v>
      </c>
      <c r="D7" s="144">
        <f t="shared" si="0"/>
        <v>700000</v>
      </c>
      <c r="E7" s="145">
        <f>M7</f>
        <v>4000</v>
      </c>
      <c r="F7" s="119">
        <f>創新或研究發展人員薪資!O43</f>
        <v>34160</v>
      </c>
      <c r="G7" s="121">
        <f t="shared" si="1"/>
        <v>38160</v>
      </c>
      <c r="H7" s="146">
        <f>IF(AND(B7=C7,G7&lt;D7),INT(G7/D7*B7),IF(AND(G7&gt;=D7,C7=0),B7,IF(AND(G7&lt;D7,C7=0),INT(G7/D7*B7),IF(AND(G7&gt;=D7,C7&lt;&gt;0),B7,IF(AND(G7&lt;D7,C7&lt;&gt;0),ROUND(G7/D7*B7,0))))))</f>
        <v>27257</v>
      </c>
      <c r="I7" s="120">
        <f>J7-H7</f>
        <v>10903</v>
      </c>
      <c r="J7" s="121">
        <f>G7</f>
        <v>38160</v>
      </c>
      <c r="K7" s="147">
        <v>2000</v>
      </c>
      <c r="L7" s="143">
        <v>2000</v>
      </c>
      <c r="M7" s="148">
        <f t="shared" si="2"/>
        <v>4000</v>
      </c>
      <c r="N7" s="124">
        <f>H7-K7</f>
        <v>25257</v>
      </c>
      <c r="O7" s="124">
        <f>I7-L7</f>
        <v>8903</v>
      </c>
      <c r="P7" s="149">
        <f t="shared" si="3"/>
        <v>34160</v>
      </c>
    </row>
    <row r="8" spans="1:16" ht="21" customHeight="1" x14ac:dyDescent="0.3">
      <c r="A8" s="230" t="s">
        <v>397</v>
      </c>
      <c r="B8" s="143">
        <v>100000</v>
      </c>
      <c r="C8" s="143">
        <v>100000</v>
      </c>
      <c r="D8" s="144">
        <f t="shared" si="0"/>
        <v>200000</v>
      </c>
      <c r="E8" s="145">
        <f>M8</f>
        <v>4000</v>
      </c>
      <c r="F8" s="150">
        <f>顧問專家費!G18</f>
        <v>25000</v>
      </c>
      <c r="G8" s="121">
        <f t="shared" si="1"/>
        <v>29000</v>
      </c>
      <c r="H8" s="146">
        <f>IF(AND(B8=C8,G8&lt;D8),INT(G8/D8*B8),IF(AND(G8&gt;=D8,C8=0),B8,IF(AND(G8&lt;D8,C8=0),INT(G8/D8*B8),IF(AND(G8&gt;=D8,C8&lt;&gt;0),B8,IF(AND(G8&lt;D8,C8&lt;&gt;0),ROUND(G8/D8*B8,0))))))</f>
        <v>14500</v>
      </c>
      <c r="I8" s="120">
        <f>J8-H8</f>
        <v>14500</v>
      </c>
      <c r="J8" s="121">
        <f>G8</f>
        <v>29000</v>
      </c>
      <c r="K8" s="147">
        <v>2000</v>
      </c>
      <c r="L8" s="143">
        <v>2000</v>
      </c>
      <c r="M8" s="148">
        <f t="shared" si="2"/>
        <v>4000</v>
      </c>
      <c r="N8" s="124">
        <f t="shared" ref="N8:O15" si="4">H8-K8</f>
        <v>12500</v>
      </c>
      <c r="O8" s="124">
        <f t="shared" si="4"/>
        <v>12500</v>
      </c>
      <c r="P8" s="149">
        <f t="shared" si="3"/>
        <v>25000</v>
      </c>
    </row>
    <row r="9" spans="1:16" ht="21" customHeight="1" thickBot="1" x14ac:dyDescent="0.35">
      <c r="A9" s="232" t="s">
        <v>394</v>
      </c>
      <c r="B9" s="195">
        <f>SUM(B6:B8)</f>
        <v>1600000</v>
      </c>
      <c r="C9" s="195">
        <f>SUM(C6:C8)</f>
        <v>1300000</v>
      </c>
      <c r="D9" s="144">
        <f t="shared" si="0"/>
        <v>2900000</v>
      </c>
      <c r="E9" s="151">
        <f>SUM(E6:E8)</f>
        <v>12000</v>
      </c>
      <c r="F9" s="152">
        <f>SUM(F6:F8)</f>
        <v>110547</v>
      </c>
      <c r="G9" s="234">
        <f t="shared" si="1"/>
        <v>122547</v>
      </c>
      <c r="H9" s="195">
        <f>SUM(H6:H8)</f>
        <v>69450</v>
      </c>
      <c r="I9" s="195">
        <f>SUM(I6:I8)</f>
        <v>53097</v>
      </c>
      <c r="J9" s="234">
        <f>SUM(H9:I9)</f>
        <v>122547</v>
      </c>
      <c r="K9" s="235">
        <f>SUM(K6:K8)</f>
        <v>6000</v>
      </c>
      <c r="L9" s="195">
        <f>SUM(L6:L8)</f>
        <v>6000</v>
      </c>
      <c r="M9" s="148">
        <f t="shared" si="2"/>
        <v>12000</v>
      </c>
      <c r="N9" s="153">
        <f t="shared" si="4"/>
        <v>63450</v>
      </c>
      <c r="O9" s="153">
        <f t="shared" si="4"/>
        <v>47097</v>
      </c>
      <c r="P9" s="154">
        <f t="shared" si="3"/>
        <v>110547</v>
      </c>
    </row>
    <row r="10" spans="1:16" ht="21" customHeight="1" thickBot="1" x14ac:dyDescent="0.35">
      <c r="A10" s="236" t="s">
        <v>54</v>
      </c>
      <c r="B10" s="155">
        <v>10000</v>
      </c>
      <c r="C10" s="155">
        <v>10000</v>
      </c>
      <c r="D10" s="156">
        <f t="shared" si="0"/>
        <v>20000</v>
      </c>
      <c r="E10" s="157">
        <f t="shared" ref="E10:E15" si="5">M10</f>
        <v>2000</v>
      </c>
      <c r="F10" s="158">
        <f>消耗性器材或原材料費!K19</f>
        <v>20000</v>
      </c>
      <c r="G10" s="123">
        <f t="shared" si="1"/>
        <v>22000</v>
      </c>
      <c r="H10" s="159">
        <f>IF(AND(B10=C10,G10&lt;$D$10),INT(G10/D10*B10),IF(AND(G10&gt;=D10,C10=0),B10,IF(AND(G10&lt;D10,C10=0),INT(G10/D10*B10),IF(AND(G10&gt;=D10,C10&lt;&gt;0),B10,IF(AND(G10&lt;D10,C10&lt;&gt;0),ROUND(G10/D10*B10,0))))))</f>
        <v>10000</v>
      </c>
      <c r="I10" s="122">
        <f t="shared" ref="I10:I15" si="6">J10-H10</f>
        <v>12000</v>
      </c>
      <c r="J10" s="123">
        <f t="shared" ref="J10:J15" si="7">G10</f>
        <v>22000</v>
      </c>
      <c r="K10" s="160">
        <v>1000</v>
      </c>
      <c r="L10" s="155">
        <v>1000</v>
      </c>
      <c r="M10" s="161">
        <f t="shared" si="2"/>
        <v>2000</v>
      </c>
      <c r="N10" s="162">
        <f t="shared" si="4"/>
        <v>9000</v>
      </c>
      <c r="O10" s="162">
        <f t="shared" si="4"/>
        <v>11000</v>
      </c>
      <c r="P10" s="163">
        <f t="shared" si="3"/>
        <v>20000</v>
      </c>
    </row>
    <row r="11" spans="1:16" ht="21" customHeight="1" thickBot="1" x14ac:dyDescent="0.35">
      <c r="A11" s="238" t="s">
        <v>55</v>
      </c>
      <c r="B11" s="164">
        <v>100000</v>
      </c>
      <c r="C11" s="164">
        <v>100000</v>
      </c>
      <c r="D11" s="165">
        <f t="shared" si="0"/>
        <v>200000</v>
      </c>
      <c r="E11" s="166">
        <f t="shared" si="5"/>
        <v>600</v>
      </c>
      <c r="F11" s="167">
        <f>IF(D11&gt;0,創新或研究發展設備之使用費!J96,0)</f>
        <v>64625</v>
      </c>
      <c r="G11" s="131">
        <f t="shared" si="1"/>
        <v>65225</v>
      </c>
      <c r="H11" s="168">
        <f>IF(AND(B11=C11,G11&lt;D11),INT(G11/D11*B11),IF(AND(G11&gt;=D11,C11=0),B11,IF(AND(G11&lt;D11,C11=0),INT(G11/D11*B11),IF(AND(G11&gt;=D11,C11&lt;&gt;0),B11,IF(AND(G11&lt;D11,C11&lt;&gt;0),ROUND(G11/D11*B11,0))))))</f>
        <v>32612</v>
      </c>
      <c r="I11" s="130">
        <f t="shared" si="6"/>
        <v>32613</v>
      </c>
      <c r="J11" s="131">
        <f t="shared" si="7"/>
        <v>65225</v>
      </c>
      <c r="K11" s="169">
        <v>300</v>
      </c>
      <c r="L11" s="164">
        <v>300</v>
      </c>
      <c r="M11" s="170">
        <f t="shared" si="2"/>
        <v>600</v>
      </c>
      <c r="N11" s="133">
        <f t="shared" si="4"/>
        <v>32312</v>
      </c>
      <c r="O11" s="171">
        <f t="shared" si="4"/>
        <v>32313</v>
      </c>
      <c r="P11" s="172">
        <f t="shared" si="3"/>
        <v>64625</v>
      </c>
    </row>
    <row r="12" spans="1:16" ht="21" hidden="1" customHeight="1" x14ac:dyDescent="0.3">
      <c r="A12" s="229" t="s">
        <v>402</v>
      </c>
      <c r="B12" s="173">
        <v>0</v>
      </c>
      <c r="C12" s="173">
        <v>0</v>
      </c>
      <c r="D12" s="174">
        <f t="shared" si="0"/>
        <v>0</v>
      </c>
      <c r="E12" s="175">
        <f t="shared" si="5"/>
        <v>0</v>
      </c>
      <c r="F12" s="176">
        <f>IF(D12&gt;0,創新或研究發展設備之使用費!J35,0)</f>
        <v>0</v>
      </c>
      <c r="G12" s="128">
        <f t="shared" si="1"/>
        <v>0</v>
      </c>
      <c r="H12" s="177">
        <f>IF(AND(B12=C12,G12&lt;D12),INT(G12/D12*B12),IF(AND(G12&gt;=D12,C12=0),B12,IF(AND(G12&lt;D12,C12=0),INT(G12/D12*B12),IF(AND(G12&gt;=D12,C12&lt;&gt;0),B12,IF(AND(G12&lt;D12,C12&lt;&gt;0),ROUND(G12/D12*B12,0))))))</f>
        <v>0</v>
      </c>
      <c r="I12" s="127">
        <f t="shared" si="6"/>
        <v>0</v>
      </c>
      <c r="J12" s="128">
        <f t="shared" si="7"/>
        <v>0</v>
      </c>
      <c r="K12" s="178">
        <v>0</v>
      </c>
      <c r="L12" s="173">
        <v>0</v>
      </c>
      <c r="M12" s="179">
        <f t="shared" si="2"/>
        <v>0</v>
      </c>
      <c r="N12" s="129">
        <f t="shared" si="4"/>
        <v>0</v>
      </c>
      <c r="O12" s="129">
        <f t="shared" si="4"/>
        <v>0</v>
      </c>
      <c r="P12" s="180">
        <f t="shared" si="3"/>
        <v>0</v>
      </c>
    </row>
    <row r="13" spans="1:16" ht="21" hidden="1" customHeight="1" x14ac:dyDescent="0.3">
      <c r="A13" s="229" t="s">
        <v>403</v>
      </c>
      <c r="B13" s="173">
        <v>0</v>
      </c>
      <c r="C13" s="173">
        <v>0</v>
      </c>
      <c r="D13" s="174">
        <f t="shared" si="0"/>
        <v>0</v>
      </c>
      <c r="E13" s="175">
        <f t="shared" si="5"/>
        <v>0</v>
      </c>
      <c r="F13" s="176">
        <f>IF(D13&gt;0,創新或研究發展設備之使用費!J65,0)</f>
        <v>0</v>
      </c>
      <c r="G13" s="128">
        <f t="shared" si="1"/>
        <v>0</v>
      </c>
      <c r="H13" s="177">
        <f>IF(AND(B13=C13,G13&lt;D13),INT(G13/D13*B13),IF(AND(G13&gt;=D13,C13=0),B13,IF(AND(G13&lt;D13,C13=0),INT(G13/D13*B13),IF(AND(G13&gt;=D13,C13&lt;&gt;0),B13,IF(AND(G13&lt;D13,C13&lt;&gt;0),ROUND(G13/D13*B13,0))))))</f>
        <v>0</v>
      </c>
      <c r="I13" s="127">
        <f t="shared" si="6"/>
        <v>0</v>
      </c>
      <c r="J13" s="128">
        <f t="shared" si="7"/>
        <v>0</v>
      </c>
      <c r="K13" s="178">
        <v>0</v>
      </c>
      <c r="L13" s="173">
        <v>0</v>
      </c>
      <c r="M13" s="179">
        <f t="shared" si="2"/>
        <v>0</v>
      </c>
      <c r="N13" s="129">
        <f t="shared" si="4"/>
        <v>0</v>
      </c>
      <c r="O13" s="129">
        <f t="shared" si="4"/>
        <v>0</v>
      </c>
      <c r="P13" s="180">
        <f t="shared" si="3"/>
        <v>0</v>
      </c>
    </row>
    <row r="14" spans="1:16" ht="21" hidden="1" customHeight="1" x14ac:dyDescent="0.3">
      <c r="A14" s="239" t="s">
        <v>404</v>
      </c>
      <c r="B14" s="143">
        <v>0</v>
      </c>
      <c r="C14" s="143">
        <v>0</v>
      </c>
      <c r="D14" s="174">
        <f t="shared" si="0"/>
        <v>0</v>
      </c>
      <c r="E14" s="145">
        <f t="shared" si="5"/>
        <v>0</v>
      </c>
      <c r="F14" s="150">
        <f>IF(D14&gt;0,創新或研究發展設備之使用費!J81,0)</f>
        <v>0</v>
      </c>
      <c r="G14" s="121">
        <f t="shared" si="1"/>
        <v>0</v>
      </c>
      <c r="H14" s="146">
        <f>IF(AND(B14=C14,G14&lt;D14),INT(G14/D14*B14),IF(AND(G14&gt;=D14,C14=0),B14,IF(AND(G14&lt;D14,C14=0),INT(G14/D14*B14),IF(AND(G14&gt;=D14,C14&lt;&gt;0),B14,IF(AND(G14&lt;D14,C14&lt;&gt;0),ROUND(G14/D14*B14,0))))))</f>
        <v>0</v>
      </c>
      <c r="I14" s="120">
        <f t="shared" si="6"/>
        <v>0</v>
      </c>
      <c r="J14" s="121">
        <f t="shared" si="7"/>
        <v>0</v>
      </c>
      <c r="K14" s="147">
        <v>0</v>
      </c>
      <c r="L14" s="143">
        <v>0</v>
      </c>
      <c r="M14" s="148">
        <f t="shared" si="2"/>
        <v>0</v>
      </c>
      <c r="N14" s="124">
        <f t="shared" si="4"/>
        <v>0</v>
      </c>
      <c r="O14" s="124">
        <f t="shared" si="4"/>
        <v>0</v>
      </c>
      <c r="P14" s="149">
        <f t="shared" si="3"/>
        <v>0</v>
      </c>
    </row>
    <row r="15" spans="1:16" ht="21" hidden="1" customHeight="1" x14ac:dyDescent="0.3">
      <c r="A15" s="229" t="s">
        <v>405</v>
      </c>
      <c r="B15" s="143">
        <v>0</v>
      </c>
      <c r="C15" s="143">
        <v>0</v>
      </c>
      <c r="D15" s="174">
        <f t="shared" si="0"/>
        <v>0</v>
      </c>
      <c r="E15" s="145">
        <f t="shared" si="5"/>
        <v>0</v>
      </c>
      <c r="F15" s="150">
        <f>IF(D15&gt;0,創新或研究發展設備之使用費!J95,0)</f>
        <v>0</v>
      </c>
      <c r="G15" s="121">
        <f t="shared" si="1"/>
        <v>0</v>
      </c>
      <c r="H15" s="146">
        <f>IF(AND(B15=C15,G15&lt;D15),INT(G15/D15*B15),IF(AND(G15&gt;=D15,C15=0),B15,IF(AND(G15&lt;D15,C15=0),INT(G15/D15*B15),IF(AND(G15&gt;=D15,C15&lt;&gt;0),B15,IF(AND(G15&lt;D15,C15&lt;&gt;0),ROUND(G15/D15*B15,0))))))</f>
        <v>0</v>
      </c>
      <c r="I15" s="120">
        <f t="shared" si="6"/>
        <v>0</v>
      </c>
      <c r="J15" s="121">
        <f t="shared" si="7"/>
        <v>0</v>
      </c>
      <c r="K15" s="147">
        <v>0</v>
      </c>
      <c r="L15" s="143">
        <v>0</v>
      </c>
      <c r="M15" s="148">
        <f t="shared" si="2"/>
        <v>0</v>
      </c>
      <c r="N15" s="124">
        <f t="shared" si="4"/>
        <v>0</v>
      </c>
      <c r="O15" s="124">
        <f t="shared" si="4"/>
        <v>0</v>
      </c>
      <c r="P15" s="149">
        <f t="shared" si="3"/>
        <v>0</v>
      </c>
    </row>
    <row r="16" spans="1:16" ht="21" hidden="1" customHeight="1" thickBot="1" x14ac:dyDescent="0.35">
      <c r="A16" s="240" t="s">
        <v>394</v>
      </c>
      <c r="B16" s="195">
        <f>SUM(B11:B15)</f>
        <v>100000</v>
      </c>
      <c r="C16" s="241">
        <f t="shared" ref="C16:P16" si="8">SUM(C11:C15)</f>
        <v>100000</v>
      </c>
      <c r="D16" s="181">
        <f t="shared" si="8"/>
        <v>200000</v>
      </c>
      <c r="E16" s="182">
        <f t="shared" si="8"/>
        <v>600</v>
      </c>
      <c r="F16" s="183">
        <f t="shared" si="8"/>
        <v>64625</v>
      </c>
      <c r="G16" s="142">
        <f t="shared" si="8"/>
        <v>65225</v>
      </c>
      <c r="H16" s="184">
        <f t="shared" si="8"/>
        <v>32612</v>
      </c>
      <c r="I16" s="141">
        <f t="shared" si="8"/>
        <v>32613</v>
      </c>
      <c r="J16" s="142">
        <f t="shared" si="8"/>
        <v>65225</v>
      </c>
      <c r="K16" s="195">
        <f>SUM(K11:K15)</f>
        <v>300</v>
      </c>
      <c r="L16" s="241">
        <f>SUM(L11:L15)</f>
        <v>300</v>
      </c>
      <c r="M16" s="185">
        <f t="shared" si="8"/>
        <v>600</v>
      </c>
      <c r="N16" s="153">
        <f t="shared" si="8"/>
        <v>32312</v>
      </c>
      <c r="O16" s="153">
        <f t="shared" si="8"/>
        <v>32313</v>
      </c>
      <c r="P16" s="154">
        <f t="shared" si="8"/>
        <v>64625</v>
      </c>
    </row>
    <row r="17" spans="1:16" ht="21" customHeight="1" thickBot="1" x14ac:dyDescent="0.35">
      <c r="A17" s="238" t="s">
        <v>56</v>
      </c>
      <c r="B17" s="164">
        <v>4000</v>
      </c>
      <c r="C17" s="164">
        <v>10000</v>
      </c>
      <c r="D17" s="165">
        <f t="shared" si="0"/>
        <v>14000</v>
      </c>
      <c r="E17" s="166">
        <f>M17</f>
        <v>10000</v>
      </c>
      <c r="F17" s="167">
        <f>IF(D17&gt;0,創新或研究發展設備之維護費!N22,0)</f>
        <v>89000</v>
      </c>
      <c r="G17" s="131">
        <f t="shared" si="1"/>
        <v>99000</v>
      </c>
      <c r="H17" s="168">
        <f>IF(AND(B17=C17,G17&lt;D17),INT(G17/D17*B17),IF(AND(G17&gt;=D17,C17=0),B17,IF(AND(G17&lt;D17,C17=0),INT(G17/D17*B17),IF(AND(G17&gt;=D17,C17&lt;&gt;0),B17,IF(AND(G17&lt;D17,C17&lt;&gt;0),ROUND(G17/D17*B17,0))))))</f>
        <v>4000</v>
      </c>
      <c r="I17" s="130">
        <f>J17-H17</f>
        <v>95000</v>
      </c>
      <c r="J17" s="131">
        <f>G17</f>
        <v>99000</v>
      </c>
      <c r="K17" s="169">
        <v>5000</v>
      </c>
      <c r="L17" s="164">
        <v>5000</v>
      </c>
      <c r="M17" s="170">
        <f>K17+L17</f>
        <v>10000</v>
      </c>
      <c r="N17" s="133">
        <f t="shared" ref="N17:O19" si="9">H17-K17</f>
        <v>-1000</v>
      </c>
      <c r="O17" s="133">
        <f t="shared" si="9"/>
        <v>90000</v>
      </c>
      <c r="P17" s="172">
        <f t="shared" si="3"/>
        <v>89000</v>
      </c>
    </row>
    <row r="18" spans="1:16" ht="21" hidden="1" customHeight="1" x14ac:dyDescent="0.3">
      <c r="A18" s="229" t="s">
        <v>402</v>
      </c>
      <c r="B18" s="173">
        <v>0</v>
      </c>
      <c r="C18" s="173">
        <v>0</v>
      </c>
      <c r="D18" s="174">
        <f t="shared" si="0"/>
        <v>0</v>
      </c>
      <c r="E18" s="175">
        <f>M18</f>
        <v>0</v>
      </c>
      <c r="F18" s="176">
        <f>IF(D18&gt;0,創新或研究發展設備之維護費!N13,0)</f>
        <v>0</v>
      </c>
      <c r="G18" s="128">
        <f t="shared" si="1"/>
        <v>0</v>
      </c>
      <c r="H18" s="177">
        <f>IF(AND(B18=C18,G18&lt;D18),INT(G18/D18*B18),IF(AND(G18&gt;=D18,C18=0),B18,IF(AND(G18&lt;D18,C18=0),INT(G18/D18*B18),IF(AND(G18&gt;=D18,C18&lt;&gt;0),B18,IF(AND(G18&lt;D18,C18&lt;&gt;0),ROUND(G18/D18*B18,0))))))</f>
        <v>0</v>
      </c>
      <c r="I18" s="127">
        <f>J18-H18</f>
        <v>0</v>
      </c>
      <c r="J18" s="128">
        <f>G18</f>
        <v>0</v>
      </c>
      <c r="K18" s="178">
        <v>0</v>
      </c>
      <c r="L18" s="173">
        <v>0</v>
      </c>
      <c r="M18" s="179">
        <f>K18+L18</f>
        <v>0</v>
      </c>
      <c r="N18" s="129">
        <f t="shared" si="9"/>
        <v>0</v>
      </c>
      <c r="O18" s="129">
        <f t="shared" si="9"/>
        <v>0</v>
      </c>
      <c r="P18" s="180">
        <f t="shared" si="3"/>
        <v>0</v>
      </c>
    </row>
    <row r="19" spans="1:16" ht="21" hidden="1" customHeight="1" x14ac:dyDescent="0.3">
      <c r="A19" s="229" t="s">
        <v>403</v>
      </c>
      <c r="B19" s="173">
        <v>0</v>
      </c>
      <c r="C19" s="173">
        <v>0</v>
      </c>
      <c r="D19" s="174">
        <f t="shared" si="0"/>
        <v>0</v>
      </c>
      <c r="E19" s="175">
        <f>M19</f>
        <v>0</v>
      </c>
      <c r="F19" s="176">
        <f>IF(D19&gt;0,創新或研究發展設備之維護費!N21,0)</f>
        <v>0</v>
      </c>
      <c r="G19" s="128">
        <f t="shared" si="1"/>
        <v>0</v>
      </c>
      <c r="H19" s="177">
        <f>IF(AND(B19=C19,G19&lt;D19),INT(G19/D19*B19),IF(AND(G19&gt;=D19,C19=0),B19,IF(AND(G19&lt;D19,C19=0),INT(G19/D19*B19),IF(AND(G19&gt;=D19,C19&lt;&gt;0),B19,IF(AND(G19&lt;D19,C19&lt;&gt;0),ROUND(G19/D19*B19,0))))))</f>
        <v>0</v>
      </c>
      <c r="I19" s="127">
        <f>J19-H19</f>
        <v>0</v>
      </c>
      <c r="J19" s="128">
        <f>G19</f>
        <v>0</v>
      </c>
      <c r="K19" s="178">
        <v>0</v>
      </c>
      <c r="L19" s="173">
        <v>0</v>
      </c>
      <c r="M19" s="179">
        <f>K19+L19</f>
        <v>0</v>
      </c>
      <c r="N19" s="129">
        <f t="shared" si="9"/>
        <v>0</v>
      </c>
      <c r="O19" s="129">
        <f t="shared" si="9"/>
        <v>0</v>
      </c>
      <c r="P19" s="180">
        <f t="shared" si="3"/>
        <v>0</v>
      </c>
    </row>
    <row r="20" spans="1:16" ht="21" hidden="1" customHeight="1" thickBot="1" x14ac:dyDescent="0.35">
      <c r="A20" s="232" t="s">
        <v>394</v>
      </c>
      <c r="B20" s="208">
        <f>SUM(B17:B19)</f>
        <v>4000</v>
      </c>
      <c r="C20" s="208">
        <f t="shared" ref="C20:P20" si="10">SUM(C17:C19)</f>
        <v>10000</v>
      </c>
      <c r="D20" s="186">
        <f t="shared" si="10"/>
        <v>14000</v>
      </c>
      <c r="E20" s="187">
        <f t="shared" si="10"/>
        <v>10000</v>
      </c>
      <c r="F20" s="188">
        <f t="shared" si="10"/>
        <v>89000</v>
      </c>
      <c r="G20" s="135">
        <f t="shared" si="10"/>
        <v>99000</v>
      </c>
      <c r="H20" s="189">
        <f t="shared" si="10"/>
        <v>4000</v>
      </c>
      <c r="I20" s="134">
        <f t="shared" si="10"/>
        <v>95000</v>
      </c>
      <c r="J20" s="135">
        <f t="shared" si="10"/>
        <v>99000</v>
      </c>
      <c r="K20" s="242">
        <f t="shared" si="10"/>
        <v>5000</v>
      </c>
      <c r="L20" s="208">
        <f t="shared" si="10"/>
        <v>5000</v>
      </c>
      <c r="M20" s="190">
        <f t="shared" si="10"/>
        <v>10000</v>
      </c>
      <c r="N20" s="136">
        <f t="shared" si="10"/>
        <v>-1000</v>
      </c>
      <c r="O20" s="136">
        <f t="shared" si="10"/>
        <v>90000</v>
      </c>
      <c r="P20" s="191">
        <f t="shared" si="10"/>
        <v>89000</v>
      </c>
    </row>
    <row r="21" spans="1:16" ht="21" customHeight="1" x14ac:dyDescent="0.3">
      <c r="A21" s="243" t="s">
        <v>379</v>
      </c>
      <c r="B21" s="244"/>
      <c r="C21" s="244"/>
      <c r="D21" s="165"/>
      <c r="E21" s="192"/>
      <c r="F21" s="167"/>
      <c r="G21" s="131"/>
      <c r="H21" s="130"/>
      <c r="I21" s="130"/>
      <c r="J21" s="131"/>
      <c r="K21" s="244"/>
      <c r="L21" s="244"/>
      <c r="M21" s="170"/>
      <c r="N21" s="171"/>
      <c r="O21" s="171"/>
      <c r="P21" s="172"/>
    </row>
    <row r="22" spans="1:16" ht="21" customHeight="1" x14ac:dyDescent="0.3">
      <c r="A22" s="245" t="s">
        <v>398</v>
      </c>
      <c r="B22" s="143">
        <v>400000</v>
      </c>
      <c r="C22" s="143">
        <v>500000</v>
      </c>
      <c r="D22" s="174">
        <f>SUM(B22:C22)</f>
        <v>900000</v>
      </c>
      <c r="E22" s="193">
        <f>M22</f>
        <v>2000</v>
      </c>
      <c r="F22" s="150">
        <f>'無形資產引進、委託研究或驗證費'!J11</f>
        <v>950000</v>
      </c>
      <c r="G22" s="128">
        <f>SUM(E22:F22)</f>
        <v>952000</v>
      </c>
      <c r="H22" s="120">
        <f>IF(AND(B22=C22,G22&lt;D22),INT(G22/D22*B22),IF(AND(G22&gt;=D22,C22=0),B22,IF(AND(G22&lt;D22,C22=0),INT(G22/D22*B22),IF(AND(G22&gt;=D22,C22&lt;&gt;0),B22,IF(AND(G22&lt;D22,C22&lt;&gt;0),ROUND(G22/D22*B22,0))))))</f>
        <v>400000</v>
      </c>
      <c r="I22" s="120">
        <f>J22-H22</f>
        <v>552000</v>
      </c>
      <c r="J22" s="128">
        <f>G22</f>
        <v>952000</v>
      </c>
      <c r="K22" s="143">
        <v>1000</v>
      </c>
      <c r="L22" s="143">
        <v>1000</v>
      </c>
      <c r="M22" s="179">
        <f>SUM(K22:L22)</f>
        <v>2000</v>
      </c>
      <c r="N22" s="194">
        <f t="shared" ref="N22:O24" si="11">H22-K22</f>
        <v>399000</v>
      </c>
      <c r="O22" s="194">
        <f t="shared" si="11"/>
        <v>551000</v>
      </c>
      <c r="P22" s="149">
        <f>SUM(N22:O22)</f>
        <v>950000</v>
      </c>
    </row>
    <row r="23" spans="1:16" ht="21" customHeight="1" x14ac:dyDescent="0.3">
      <c r="A23" s="230" t="s">
        <v>399</v>
      </c>
      <c r="B23" s="143">
        <v>300000</v>
      </c>
      <c r="C23" s="143">
        <v>600000</v>
      </c>
      <c r="D23" s="174">
        <f>SUM(B23:C23)</f>
        <v>900000</v>
      </c>
      <c r="E23" s="193">
        <f>M23</f>
        <v>4000</v>
      </c>
      <c r="F23" s="150">
        <f>'無形資產引進、委託研究或驗證費'!J18</f>
        <v>350000</v>
      </c>
      <c r="G23" s="128">
        <f>SUM(E23:F23)</f>
        <v>354000</v>
      </c>
      <c r="H23" s="120">
        <f>IF(AND(B23=C23,G23&lt;D23),INT(G23/D23*B23),IF(AND(G23&gt;=D23,C23=0),B23,IF(AND(G23&lt;D23,C23=0),INT(G23/D23*B23),IF(AND(G23&gt;=D23,C23&lt;&gt;0),B23,IF(AND(G23&lt;D23,C23&lt;&gt;0),ROUND(G23/D23*B23,0))))))</f>
        <v>118000</v>
      </c>
      <c r="I23" s="120">
        <f>J23-H23</f>
        <v>236000</v>
      </c>
      <c r="J23" s="128">
        <f>G23</f>
        <v>354000</v>
      </c>
      <c r="K23" s="143">
        <v>2000</v>
      </c>
      <c r="L23" s="143">
        <v>2000</v>
      </c>
      <c r="M23" s="179">
        <f>SUM(K23:L23)</f>
        <v>4000</v>
      </c>
      <c r="N23" s="194">
        <f t="shared" si="11"/>
        <v>116000</v>
      </c>
      <c r="O23" s="194">
        <f t="shared" si="11"/>
        <v>234000</v>
      </c>
      <c r="P23" s="149">
        <f>SUM(N23:O23)</f>
        <v>350000</v>
      </c>
    </row>
    <row r="24" spans="1:16" ht="21" customHeight="1" x14ac:dyDescent="0.3">
      <c r="A24" s="230" t="s">
        <v>400</v>
      </c>
      <c r="B24" s="143">
        <v>300000</v>
      </c>
      <c r="C24" s="143">
        <v>600000</v>
      </c>
      <c r="D24" s="174">
        <f>SUM(B24:C24)</f>
        <v>900000</v>
      </c>
      <c r="E24" s="193">
        <f>M24</f>
        <v>4000</v>
      </c>
      <c r="F24" s="150">
        <f>'無形資產引進、委託研究或驗證費'!J25</f>
        <v>250000</v>
      </c>
      <c r="G24" s="128">
        <f>SUM(E24:F24)</f>
        <v>254000</v>
      </c>
      <c r="H24" s="120">
        <f>IF(AND(B24=C24,G24&lt;D24),INT(G24/D24*B24),IF(AND(G24&gt;=D24,C24=0),B24,IF(AND(G24&lt;D24,C24=0),INT(G24/D24*B24),IF(AND(G24&gt;=D24,C24&lt;&gt;0),B24,IF(AND(G24&lt;D24,C24&lt;&gt;0),ROUND(G24/D24*B24,0))))))</f>
        <v>84667</v>
      </c>
      <c r="I24" s="120">
        <f>J24-H24</f>
        <v>169333</v>
      </c>
      <c r="J24" s="128">
        <f>G24</f>
        <v>254000</v>
      </c>
      <c r="K24" s="143">
        <v>2000</v>
      </c>
      <c r="L24" s="143">
        <v>2000</v>
      </c>
      <c r="M24" s="179">
        <f>SUM(K24:L24)</f>
        <v>4000</v>
      </c>
      <c r="N24" s="194">
        <f t="shared" si="11"/>
        <v>82667</v>
      </c>
      <c r="O24" s="194">
        <f t="shared" si="11"/>
        <v>167333</v>
      </c>
      <c r="P24" s="149">
        <f>SUM(N24:O24)</f>
        <v>250000</v>
      </c>
    </row>
    <row r="25" spans="1:16" ht="21" customHeight="1" x14ac:dyDescent="0.3">
      <c r="A25" s="230" t="s">
        <v>401</v>
      </c>
      <c r="B25" s="143">
        <v>200000</v>
      </c>
      <c r="C25" s="143">
        <v>200000</v>
      </c>
      <c r="D25" s="174">
        <f>SUM(B25:C25)</f>
        <v>400000</v>
      </c>
      <c r="E25" s="193">
        <f>M25</f>
        <v>8000</v>
      </c>
      <c r="F25" s="150">
        <f>'無形資產引進、委託研究或驗證費'!J32</f>
        <v>25000</v>
      </c>
      <c r="G25" s="128">
        <f>SUM(E25:F25)</f>
        <v>33000</v>
      </c>
      <c r="H25" s="120">
        <f>IF(AND(B25=C25,G25&lt;D25),INT(G25/D25*B25),IF(AND(G25&gt;=D25,C25=0),B25,IF(AND(G25&lt;D25,C25=0),INT(G25/D25*B25),IF(AND(G25&gt;=D25,C25&lt;&gt;0),B25,IF(AND(G25&lt;D25,C25&lt;&gt;0),ROUND(G25/D25*B25,0))))))</f>
        <v>16500</v>
      </c>
      <c r="I25" s="120">
        <f>J25-H25</f>
        <v>16500</v>
      </c>
      <c r="J25" s="128">
        <f>G25</f>
        <v>33000</v>
      </c>
      <c r="K25" s="143">
        <v>4000</v>
      </c>
      <c r="L25" s="143">
        <v>4000</v>
      </c>
      <c r="M25" s="179">
        <f>SUM(K25:L25)</f>
        <v>8000</v>
      </c>
      <c r="N25" s="194">
        <f>H25-K25</f>
        <v>12500</v>
      </c>
      <c r="O25" s="194">
        <f>I25-L25</f>
        <v>12500</v>
      </c>
      <c r="P25" s="149">
        <f>SUM(N25:O25)</f>
        <v>25000</v>
      </c>
    </row>
    <row r="26" spans="1:16" ht="21" customHeight="1" thickBot="1" x14ac:dyDescent="0.35">
      <c r="A26" s="232" t="s">
        <v>394</v>
      </c>
      <c r="B26" s="195">
        <f t="shared" ref="B26:J26" si="12">SUM(B22:B25)</f>
        <v>1200000</v>
      </c>
      <c r="C26" s="195">
        <f t="shared" si="12"/>
        <v>1900000</v>
      </c>
      <c r="D26" s="186">
        <f t="shared" si="12"/>
        <v>3100000</v>
      </c>
      <c r="E26" s="151">
        <f t="shared" si="12"/>
        <v>18000</v>
      </c>
      <c r="F26" s="152">
        <f t="shared" si="12"/>
        <v>1575000</v>
      </c>
      <c r="G26" s="135">
        <f t="shared" si="12"/>
        <v>1593000</v>
      </c>
      <c r="H26" s="195">
        <f t="shared" si="12"/>
        <v>619167</v>
      </c>
      <c r="I26" s="195">
        <f t="shared" si="12"/>
        <v>973833</v>
      </c>
      <c r="J26" s="135">
        <f t="shared" si="12"/>
        <v>1593000</v>
      </c>
      <c r="K26" s="195">
        <f t="shared" ref="K26:P26" si="13">SUM(K22:K25)</f>
        <v>9000</v>
      </c>
      <c r="L26" s="195">
        <f t="shared" si="13"/>
        <v>9000</v>
      </c>
      <c r="M26" s="190">
        <f t="shared" si="13"/>
        <v>18000</v>
      </c>
      <c r="N26" s="195">
        <f t="shared" si="13"/>
        <v>610167</v>
      </c>
      <c r="O26" s="195">
        <f t="shared" si="13"/>
        <v>964833</v>
      </c>
      <c r="P26" s="196">
        <f t="shared" si="13"/>
        <v>1575000</v>
      </c>
    </row>
    <row r="27" spans="1:16" ht="21" customHeight="1" thickBot="1" x14ac:dyDescent="0.35">
      <c r="A27" s="246" t="s">
        <v>57</v>
      </c>
      <c r="B27" s="197">
        <v>0</v>
      </c>
      <c r="C27" s="197">
        <v>5000</v>
      </c>
      <c r="D27" s="181">
        <f>SUM(B27:C27)</f>
        <v>5000</v>
      </c>
      <c r="E27" s="198">
        <f>M27</f>
        <v>1000</v>
      </c>
      <c r="F27" s="199">
        <f>差旅費!N15</f>
        <v>2819</v>
      </c>
      <c r="G27" s="138">
        <f>SUM(E27:F27)</f>
        <v>3819</v>
      </c>
      <c r="H27" s="200">
        <f>IF(AND(B27=C27,G27&lt;D27),INT(G27/D27*B27),IF(AND(G27&gt;=D27,C27=0),B27,IF(AND(G27&lt;D27,C27=0),INT(G27/D27*B27),IF(AND(G27&gt;=D27,C27&lt;&gt;0),B27,IF(AND(G27&lt;D27,C27&lt;&gt;0),ROUND(G27/D27*B27,0))))))</f>
        <v>0</v>
      </c>
      <c r="I27" s="137">
        <f>J27-H27</f>
        <v>3819</v>
      </c>
      <c r="J27" s="138">
        <f>G27</f>
        <v>3819</v>
      </c>
      <c r="K27" s="201">
        <v>0</v>
      </c>
      <c r="L27" s="197">
        <v>1000</v>
      </c>
      <c r="M27" s="202">
        <f>SUM(K27:L27)</f>
        <v>1000</v>
      </c>
      <c r="N27" s="139">
        <f>H27-K27</f>
        <v>0</v>
      </c>
      <c r="O27" s="139">
        <f>I27-L27</f>
        <v>2819</v>
      </c>
      <c r="P27" s="203">
        <f>SUM(N27:O27)</f>
        <v>2819</v>
      </c>
    </row>
    <row r="28" spans="1:16" ht="21" customHeight="1" x14ac:dyDescent="0.3">
      <c r="A28" s="238" t="s">
        <v>78</v>
      </c>
      <c r="B28" s="244"/>
      <c r="C28" s="244"/>
      <c r="D28" s="165"/>
      <c r="E28" s="244"/>
      <c r="F28" s="244"/>
      <c r="G28" s="131"/>
      <c r="H28" s="244"/>
      <c r="I28" s="244"/>
      <c r="J28" s="131"/>
      <c r="K28" s="244"/>
      <c r="L28" s="244"/>
      <c r="M28" s="170"/>
      <c r="N28" s="244"/>
      <c r="O28" s="244"/>
      <c r="P28" s="247"/>
    </row>
    <row r="29" spans="1:16" ht="21" customHeight="1" x14ac:dyDescent="0.3">
      <c r="A29" s="230" t="s">
        <v>406</v>
      </c>
      <c r="B29" s="143">
        <v>60000</v>
      </c>
      <c r="C29" s="143">
        <v>0</v>
      </c>
      <c r="D29" s="174">
        <f>SUM(B29:C29)</f>
        <v>60000</v>
      </c>
      <c r="E29" s="193">
        <f>M29</f>
        <v>30000</v>
      </c>
      <c r="F29" s="231">
        <f>IF(專利申請費!D14*30000+E29&gt;D29,D29-E29,ROUND(專利申請費!D14*30000,0))</f>
        <v>30000</v>
      </c>
      <c r="G29" s="128">
        <f>E29+F29</f>
        <v>60000</v>
      </c>
      <c r="H29" s="204">
        <f>IF(AND(B29=C29,G29&lt;D29),INT(G29/D29*B29),IF(AND(G29&gt;=D29,C29=0),B29,IF(AND(G29&lt;D29,C29=0),INT(G29/D29*B29),IF(AND(G29&gt;=D29,C29&lt;&gt;0),B29,IF(AND(G29&lt;D29,C29&lt;&gt;0),ROUND(G29/D29*B29,0))))))</f>
        <v>60000</v>
      </c>
      <c r="I29" s="120">
        <f>J29-H29</f>
        <v>0</v>
      </c>
      <c r="J29" s="128">
        <f>G29</f>
        <v>60000</v>
      </c>
      <c r="K29" s="143">
        <v>30000</v>
      </c>
      <c r="L29" s="143">
        <v>0</v>
      </c>
      <c r="M29" s="179">
        <f>K29+L29</f>
        <v>30000</v>
      </c>
      <c r="N29" s="205">
        <f t="shared" ref="N29:O31" si="14">H29-K29</f>
        <v>30000</v>
      </c>
      <c r="O29" s="205">
        <f t="shared" si="14"/>
        <v>0</v>
      </c>
      <c r="P29" s="149">
        <f>SUM(N29:O29)</f>
        <v>30000</v>
      </c>
    </row>
    <row r="30" spans="1:16" ht="21" customHeight="1" x14ac:dyDescent="0.3">
      <c r="A30" s="230" t="s">
        <v>407</v>
      </c>
      <c r="B30" s="143">
        <v>100000</v>
      </c>
      <c r="C30" s="143">
        <v>0</v>
      </c>
      <c r="D30" s="174">
        <f>SUM(B30:C30)</f>
        <v>100000</v>
      </c>
      <c r="E30" s="193">
        <f>M30</f>
        <v>0</v>
      </c>
      <c r="F30" s="231">
        <f>IF(專利申請費!J14*100000+E30&gt;D30,D30-E30,ROUND(專利申請費!J14*100000,0))</f>
        <v>100000</v>
      </c>
      <c r="G30" s="128">
        <f>E30+F30</f>
        <v>100000</v>
      </c>
      <c r="H30" s="204">
        <f>IF(AND(B30=C30,G30&lt;D30),INT(G30/D30*B30),IF(AND(G30&gt;=D30,C30=0),B30,IF(AND(G30&lt;D30,C30=0),INT(G30/D30*B30),IF(AND(G30&gt;=D30,C30&lt;&gt;0),B30,IF(AND(G30&lt;D30,C30&lt;&gt;0),ROUND(G30/D30*B30,0))))))</f>
        <v>100000</v>
      </c>
      <c r="I30" s="120">
        <f>J30-H30</f>
        <v>0</v>
      </c>
      <c r="J30" s="128">
        <f>G30</f>
        <v>100000</v>
      </c>
      <c r="K30" s="143">
        <v>0</v>
      </c>
      <c r="L30" s="143">
        <v>0</v>
      </c>
      <c r="M30" s="179">
        <f>K30+L30</f>
        <v>0</v>
      </c>
      <c r="N30" s="205">
        <f t="shared" si="14"/>
        <v>100000</v>
      </c>
      <c r="O30" s="205">
        <f t="shared" si="14"/>
        <v>0</v>
      </c>
      <c r="P30" s="149">
        <f>SUM(N30:O30)</f>
        <v>100000</v>
      </c>
    </row>
    <row r="31" spans="1:16" ht="21" customHeight="1" thickBot="1" x14ac:dyDescent="0.35">
      <c r="A31" s="232" t="s">
        <v>394</v>
      </c>
      <c r="B31" s="195">
        <f>SUM(B29:B30)</f>
        <v>160000</v>
      </c>
      <c r="C31" s="195">
        <f>SUM(C29:C30)</f>
        <v>0</v>
      </c>
      <c r="D31" s="186">
        <f>SUM(B31:C31)</f>
        <v>160000</v>
      </c>
      <c r="E31" s="151">
        <f>SUM(E29:E30)</f>
        <v>30000</v>
      </c>
      <c r="F31" s="233">
        <f>SUM(F29:F30)</f>
        <v>130000</v>
      </c>
      <c r="G31" s="135">
        <f>SUM(E31:F31)</f>
        <v>160000</v>
      </c>
      <c r="H31" s="195">
        <f>SUM(H29:H30)</f>
        <v>160000</v>
      </c>
      <c r="I31" s="132">
        <f>SUM(I29:I30)</f>
        <v>0</v>
      </c>
      <c r="J31" s="135">
        <f>SUM(H31:I31)</f>
        <v>160000</v>
      </c>
      <c r="K31" s="195">
        <f>SUM(K29:K30)</f>
        <v>30000</v>
      </c>
      <c r="L31" s="195">
        <f>SUM(L29:L30)</f>
        <v>0</v>
      </c>
      <c r="M31" s="190">
        <f>SUM(K31:L31)</f>
        <v>30000</v>
      </c>
      <c r="N31" s="206">
        <f t="shared" si="14"/>
        <v>130000</v>
      </c>
      <c r="O31" s="207">
        <f t="shared" si="14"/>
        <v>0</v>
      </c>
      <c r="P31" s="196">
        <f>SUM(N31:O31)</f>
        <v>130000</v>
      </c>
    </row>
    <row r="32" spans="1:16" ht="21" customHeight="1" thickBot="1" x14ac:dyDescent="0.35">
      <c r="A32" s="248" t="s">
        <v>258</v>
      </c>
      <c r="B32" s="211">
        <f>+B9+B10+B16+B20+B26+B27+B31</f>
        <v>3074000</v>
      </c>
      <c r="C32" s="211">
        <f t="shared" ref="C32:P32" si="15">+C9+C10+C16+C20+C26+C27+C31</f>
        <v>3325000</v>
      </c>
      <c r="D32" s="156">
        <f t="shared" si="15"/>
        <v>6399000</v>
      </c>
      <c r="E32" s="209">
        <f t="shared" si="15"/>
        <v>73600</v>
      </c>
      <c r="F32" s="237">
        <f t="shared" si="15"/>
        <v>1991991</v>
      </c>
      <c r="G32" s="123">
        <f t="shared" si="15"/>
        <v>2065591</v>
      </c>
      <c r="H32" s="249">
        <f t="shared" si="15"/>
        <v>895229</v>
      </c>
      <c r="I32" s="211">
        <f t="shared" si="15"/>
        <v>1170362</v>
      </c>
      <c r="J32" s="250">
        <f t="shared" si="15"/>
        <v>2065591</v>
      </c>
      <c r="K32" s="249">
        <f t="shared" si="15"/>
        <v>51300</v>
      </c>
      <c r="L32" s="211">
        <f t="shared" si="15"/>
        <v>22300</v>
      </c>
      <c r="M32" s="161">
        <f t="shared" si="15"/>
        <v>73600</v>
      </c>
      <c r="N32" s="210">
        <f t="shared" si="15"/>
        <v>843929</v>
      </c>
      <c r="O32" s="211">
        <f t="shared" si="15"/>
        <v>1148062</v>
      </c>
      <c r="P32" s="163">
        <f t="shared" si="15"/>
        <v>1991991</v>
      </c>
    </row>
    <row r="33" spans="1:16" ht="35.700000000000003" customHeight="1" x14ac:dyDescent="0.3">
      <c r="B33" s="6" t="s">
        <v>72</v>
      </c>
      <c r="D33" s="6" t="s">
        <v>12</v>
      </c>
      <c r="E33" s="6" t="s">
        <v>12</v>
      </c>
      <c r="F33" s="7"/>
      <c r="G33" s="6" t="s">
        <v>12</v>
      </c>
      <c r="H33" s="6" t="s">
        <v>12</v>
      </c>
      <c r="K33" s="6" t="s">
        <v>73</v>
      </c>
    </row>
    <row r="34" spans="1:16" ht="21" customHeight="1" x14ac:dyDescent="0.3">
      <c r="A34" s="103" t="s">
        <v>259</v>
      </c>
      <c r="D34" s="251"/>
      <c r="E34" s="251"/>
      <c r="F34" s="251"/>
      <c r="G34" s="251"/>
      <c r="K34" s="251"/>
      <c r="L34" s="251"/>
      <c r="M34" s="251"/>
      <c r="N34" s="251"/>
      <c r="O34" s="251"/>
      <c r="P34" s="251"/>
    </row>
    <row r="35" spans="1:16" s="252" customFormat="1" ht="21" customHeight="1" x14ac:dyDescent="0.3">
      <c r="A35" s="606" t="s">
        <v>260</v>
      </c>
      <c r="B35" s="606"/>
      <c r="C35" s="606"/>
      <c r="D35" s="606"/>
      <c r="E35" s="606"/>
      <c r="F35" s="606"/>
      <c r="G35" s="606"/>
      <c r="H35" s="606"/>
      <c r="I35" s="606" t="s">
        <v>261</v>
      </c>
      <c r="J35" s="606"/>
      <c r="K35" s="606"/>
      <c r="L35" s="606"/>
      <c r="M35" s="606"/>
      <c r="N35" s="606"/>
      <c r="O35" s="606"/>
      <c r="P35" s="606"/>
    </row>
    <row r="36" spans="1:16" s="252" customFormat="1" ht="21" customHeight="1" x14ac:dyDescent="0.3">
      <c r="A36" s="610" t="s">
        <v>262</v>
      </c>
      <c r="B36" s="610"/>
      <c r="C36" s="610"/>
      <c r="D36" s="610"/>
      <c r="E36" s="610"/>
      <c r="F36" s="610"/>
      <c r="G36" s="610"/>
      <c r="H36" s="610"/>
      <c r="I36" s="606" t="s">
        <v>322</v>
      </c>
      <c r="J36" s="606"/>
      <c r="K36" s="606"/>
      <c r="L36" s="606"/>
      <c r="M36" s="606"/>
      <c r="N36" s="606"/>
      <c r="O36" s="606"/>
      <c r="P36" s="606"/>
    </row>
    <row r="37" spans="1:16" s="252" customFormat="1" ht="21" customHeight="1" x14ac:dyDescent="0.3">
      <c r="A37" s="610" t="s">
        <v>380</v>
      </c>
      <c r="B37" s="610"/>
      <c r="C37" s="610"/>
      <c r="D37" s="610"/>
      <c r="E37" s="610"/>
      <c r="F37" s="610"/>
      <c r="G37" s="610"/>
      <c r="H37" s="610"/>
      <c r="I37" s="602" t="s">
        <v>425</v>
      </c>
      <c r="J37" s="602"/>
      <c r="K37" s="602"/>
      <c r="L37" s="602"/>
      <c r="M37" s="602"/>
      <c r="N37" s="602"/>
      <c r="O37" s="602"/>
      <c r="P37" s="602"/>
    </row>
    <row r="38" spans="1:16" ht="21" customHeight="1" x14ac:dyDescent="0.3">
      <c r="A38" s="606" t="s">
        <v>276</v>
      </c>
      <c r="B38" s="606"/>
      <c r="C38" s="606"/>
      <c r="D38" s="606"/>
      <c r="E38" s="606"/>
      <c r="F38" s="606"/>
      <c r="G38" s="606"/>
      <c r="H38" s="606"/>
      <c r="I38" s="602"/>
      <c r="J38" s="602"/>
      <c r="K38" s="602"/>
      <c r="L38" s="602"/>
      <c r="M38" s="602"/>
      <c r="N38" s="602"/>
      <c r="O38" s="602"/>
      <c r="P38" s="602"/>
    </row>
    <row r="39" spans="1:16" ht="21" customHeight="1" x14ac:dyDescent="0.3">
      <c r="A39" s="253"/>
      <c r="B39" s="253"/>
      <c r="C39" s="253"/>
      <c r="D39" s="253"/>
      <c r="E39" s="253"/>
      <c r="F39" s="253"/>
      <c r="G39" s="253"/>
      <c r="H39" s="253"/>
      <c r="I39" s="254"/>
      <c r="J39" s="254"/>
      <c r="K39" s="254"/>
      <c r="L39" s="254"/>
      <c r="M39" s="254"/>
      <c r="N39" s="254"/>
      <c r="O39" s="254"/>
      <c r="P39" s="254"/>
    </row>
    <row r="40" spans="1:16" ht="21" customHeight="1" x14ac:dyDescent="0.3">
      <c r="A40" s="216" t="s">
        <v>162</v>
      </c>
      <c r="B40" s="140">
        <f>+B6+B7+B8+B10+B11+B12+B13+B14+B15+B17+B18+B19+B22+B23+B24+B25+B27+B29+B30-B32</f>
        <v>0</v>
      </c>
      <c r="C40" s="140">
        <f t="shared" ref="C40:P40" si="16">+C6+C7+C8+C10+C11+C12+C13+C14+C15+C17+C18+C19+C22+C23+C24+C25+C27+C29+C30-C32</f>
        <v>0</v>
      </c>
      <c r="D40" s="140">
        <f t="shared" si="16"/>
        <v>0</v>
      </c>
      <c r="E40" s="140">
        <f t="shared" si="16"/>
        <v>0</v>
      </c>
      <c r="F40" s="140">
        <f t="shared" si="16"/>
        <v>0</v>
      </c>
      <c r="G40" s="140">
        <f t="shared" si="16"/>
        <v>0</v>
      </c>
      <c r="H40" s="140">
        <f t="shared" si="16"/>
        <v>0</v>
      </c>
      <c r="I40" s="140">
        <f t="shared" si="16"/>
        <v>0</v>
      </c>
      <c r="J40" s="140">
        <f t="shared" si="16"/>
        <v>0</v>
      </c>
      <c r="K40" s="140">
        <f t="shared" si="16"/>
        <v>0</v>
      </c>
      <c r="L40" s="140">
        <f t="shared" si="16"/>
        <v>0</v>
      </c>
      <c r="M40" s="140">
        <f t="shared" si="16"/>
        <v>0</v>
      </c>
      <c r="N40" s="140">
        <f t="shared" si="16"/>
        <v>0</v>
      </c>
      <c r="O40" s="140">
        <f t="shared" si="16"/>
        <v>0</v>
      </c>
      <c r="P40" s="140">
        <f t="shared" si="16"/>
        <v>0</v>
      </c>
    </row>
    <row r="41" spans="1:16" ht="21" customHeight="1" x14ac:dyDescent="0.3">
      <c r="A41" s="216" t="s">
        <v>161</v>
      </c>
      <c r="B41" s="140">
        <f>+B9+B10+B16+B20+B26+B27+B31-B32</f>
        <v>0</v>
      </c>
      <c r="C41" s="140">
        <f t="shared" ref="C41:P41" si="17">+C9+C10+C16+C20+C26+C27+C31-C32</f>
        <v>0</v>
      </c>
      <c r="D41" s="140">
        <f t="shared" si="17"/>
        <v>0</v>
      </c>
      <c r="E41" s="140">
        <f t="shared" si="17"/>
        <v>0</v>
      </c>
      <c r="F41" s="140">
        <f t="shared" si="17"/>
        <v>0</v>
      </c>
      <c r="G41" s="140">
        <f t="shared" si="17"/>
        <v>0</v>
      </c>
      <c r="H41" s="140">
        <f t="shared" si="17"/>
        <v>0</v>
      </c>
      <c r="I41" s="140">
        <f t="shared" si="17"/>
        <v>0</v>
      </c>
      <c r="J41" s="140">
        <f t="shared" si="17"/>
        <v>0</v>
      </c>
      <c r="K41" s="140">
        <f t="shared" si="17"/>
        <v>0</v>
      </c>
      <c r="L41" s="140">
        <f t="shared" si="17"/>
        <v>0</v>
      </c>
      <c r="M41" s="140">
        <f t="shared" si="17"/>
        <v>0</v>
      </c>
      <c r="N41" s="140">
        <f t="shared" si="17"/>
        <v>0</v>
      </c>
      <c r="O41" s="140">
        <f t="shared" si="17"/>
        <v>0</v>
      </c>
      <c r="P41" s="140">
        <f t="shared" si="17"/>
        <v>0</v>
      </c>
    </row>
    <row r="42" spans="1:16" ht="21" customHeight="1" x14ac:dyDescent="0.3">
      <c r="A42" s="216" t="s">
        <v>178</v>
      </c>
      <c r="B42" s="140">
        <f>SUM(B22:B25)-B26</f>
        <v>0</v>
      </c>
      <c r="C42" s="140">
        <f t="shared" ref="C42:P42" si="18">SUM(C22:C25)-C26</f>
        <v>0</v>
      </c>
      <c r="D42" s="140">
        <f t="shared" si="18"/>
        <v>0</v>
      </c>
      <c r="E42" s="140">
        <f t="shared" si="18"/>
        <v>0</v>
      </c>
      <c r="F42" s="140">
        <f t="shared" si="18"/>
        <v>0</v>
      </c>
      <c r="G42" s="140">
        <f t="shared" si="18"/>
        <v>0</v>
      </c>
      <c r="H42" s="140">
        <f t="shared" si="18"/>
        <v>0</v>
      </c>
      <c r="I42" s="140">
        <f t="shared" si="18"/>
        <v>0</v>
      </c>
      <c r="J42" s="140">
        <f t="shared" si="18"/>
        <v>0</v>
      </c>
      <c r="K42" s="140">
        <f t="shared" si="18"/>
        <v>0</v>
      </c>
      <c r="L42" s="140">
        <f t="shared" si="18"/>
        <v>0</v>
      </c>
      <c r="M42" s="140">
        <f t="shared" si="18"/>
        <v>0</v>
      </c>
      <c r="N42" s="140">
        <f t="shared" si="18"/>
        <v>0</v>
      </c>
      <c r="O42" s="140">
        <f t="shared" si="18"/>
        <v>0</v>
      </c>
      <c r="P42" s="140">
        <f t="shared" si="18"/>
        <v>0</v>
      </c>
    </row>
    <row r="43" spans="1:16" ht="21" customHeight="1" x14ac:dyDescent="0.3">
      <c r="B43" s="251"/>
      <c r="C43" s="251"/>
      <c r="D43" s="251"/>
      <c r="E43" s="251"/>
      <c r="F43" s="251"/>
      <c r="G43" s="251"/>
      <c r="H43" s="251"/>
      <c r="I43" s="251"/>
      <c r="J43" s="251"/>
      <c r="K43" s="251"/>
      <c r="L43" s="251"/>
      <c r="M43" s="251"/>
      <c r="N43" s="251"/>
      <c r="O43" s="251"/>
      <c r="P43" s="251"/>
    </row>
  </sheetData>
  <sheetProtection sheet="1" formatRows="0"/>
  <mergeCells count="14">
    <mergeCell ref="I38:P38"/>
    <mergeCell ref="N3:P3"/>
    <mergeCell ref="A38:H38"/>
    <mergeCell ref="B3:D3"/>
    <mergeCell ref="A36:H36"/>
    <mergeCell ref="A35:H35"/>
    <mergeCell ref="A37:H37"/>
    <mergeCell ref="I35:P35"/>
    <mergeCell ref="I36:P36"/>
    <mergeCell ref="I37:P37"/>
    <mergeCell ref="A3:A4"/>
    <mergeCell ref="H3:J3"/>
    <mergeCell ref="E3:G3"/>
    <mergeCell ref="K3:M3"/>
  </mergeCells>
  <phoneticPr fontId="2" type="noConversion"/>
  <printOptions horizontalCentered="1"/>
  <pageMargins left="0.31496062992125984" right="0.31496062992125984" top="0.35433070866141736" bottom="0.35433070866141736" header="0.31496062992125984" footer="0.31496062992125984"/>
  <pageSetup paperSize="9" scale="54" orientation="landscape"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40"/>
  <sheetViews>
    <sheetView topLeftCell="A19" zoomScaleNormal="100" zoomScaleSheetLayoutView="100" zoomScalePageLayoutView="62" workbookViewId="0">
      <selection activeCell="J28" sqref="J28"/>
    </sheetView>
  </sheetViews>
  <sheetFormatPr defaultColWidth="9" defaultRowHeight="18.45" customHeight="1" x14ac:dyDescent="0.3"/>
  <cols>
    <col min="1" max="1" width="11" style="6" customWidth="1"/>
    <col min="2" max="32" width="4.21875" style="6" customWidth="1"/>
    <col min="33" max="33" width="5.21875" style="6" customWidth="1"/>
    <col min="34" max="34" width="8" style="6" customWidth="1"/>
    <col min="35" max="35" width="14.77734375" style="6" customWidth="1"/>
    <col min="36" max="16384" width="9" style="6"/>
  </cols>
  <sheetData>
    <row r="1" spans="1:35" ht="18.45" customHeight="1" x14ac:dyDescent="0.3">
      <c r="A1" s="6" t="s">
        <v>164</v>
      </c>
      <c r="B1" s="614" t="s">
        <v>184</v>
      </c>
      <c r="C1" s="615"/>
      <c r="D1" s="615"/>
      <c r="E1" s="615"/>
      <c r="F1" s="615"/>
      <c r="G1" s="615"/>
      <c r="H1" s="615"/>
      <c r="I1" s="615"/>
      <c r="J1" s="615"/>
      <c r="K1" s="615"/>
      <c r="L1" s="615"/>
      <c r="M1" s="615"/>
      <c r="N1" s="615"/>
      <c r="O1" s="615"/>
      <c r="P1" s="615"/>
      <c r="Q1" s="615"/>
      <c r="R1" s="615"/>
      <c r="S1" s="615"/>
      <c r="T1" s="615"/>
      <c r="U1" s="615"/>
      <c r="V1" s="615"/>
      <c r="W1" s="615"/>
      <c r="X1" s="615"/>
      <c r="Y1" s="615"/>
      <c r="Z1" s="615"/>
      <c r="AA1" s="615"/>
      <c r="AB1" s="615"/>
      <c r="AC1" s="615"/>
      <c r="AD1" s="615"/>
      <c r="AE1" s="615"/>
      <c r="AF1" s="615"/>
      <c r="AG1" s="615"/>
      <c r="AH1" s="615"/>
    </row>
    <row r="2" spans="1:35" ht="18.45" customHeight="1" thickBot="1" x14ac:dyDescent="0.35">
      <c r="AH2" s="8">
        <f>C36</f>
        <v>208</v>
      </c>
    </row>
    <row r="3" spans="1:35" ht="18.45" customHeight="1" thickBot="1" x14ac:dyDescent="0.35">
      <c r="A3" s="256"/>
      <c r="B3" s="257"/>
      <c r="C3" s="257"/>
      <c r="D3" s="258"/>
      <c r="E3" s="258"/>
      <c r="F3" s="258"/>
      <c r="G3" s="258"/>
      <c r="H3" s="258"/>
      <c r="I3" s="258"/>
      <c r="J3" s="258"/>
      <c r="K3" s="258"/>
      <c r="L3" s="258"/>
      <c r="M3" s="258"/>
      <c r="N3" s="259"/>
      <c r="O3" s="258"/>
      <c r="P3" s="258"/>
      <c r="Q3" s="260" t="s">
        <v>384</v>
      </c>
      <c r="R3" s="260"/>
      <c r="S3" s="260"/>
      <c r="T3" s="259"/>
      <c r="U3" s="258"/>
      <c r="V3" s="258"/>
      <c r="W3" s="258"/>
      <c r="X3" s="258"/>
      <c r="Y3" s="258"/>
      <c r="Z3" s="258"/>
      <c r="AA3" s="258"/>
      <c r="AB3" s="258"/>
      <c r="AC3" s="258"/>
      <c r="AD3" s="258"/>
      <c r="AE3" s="258"/>
      <c r="AF3" s="258"/>
      <c r="AG3" s="616" t="s">
        <v>115</v>
      </c>
      <c r="AH3" s="619" t="s">
        <v>263</v>
      </c>
      <c r="AI3" s="622" t="s">
        <v>408</v>
      </c>
    </row>
    <row r="4" spans="1:35" ht="18.45" customHeight="1" thickBot="1" x14ac:dyDescent="0.35">
      <c r="A4" s="270" t="s">
        <v>156</v>
      </c>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617"/>
      <c r="AH4" s="620"/>
      <c r="AI4" s="623"/>
    </row>
    <row r="5" spans="1:35" ht="18.45" customHeight="1" thickBot="1" x14ac:dyDescent="0.35">
      <c r="A5" s="117" t="s">
        <v>100</v>
      </c>
      <c r="B5" s="116">
        <v>1</v>
      </c>
      <c r="C5" s="116">
        <v>2</v>
      </c>
      <c r="D5" s="116">
        <v>3</v>
      </c>
      <c r="E5" s="116">
        <v>4</v>
      </c>
      <c r="F5" s="116">
        <v>5</v>
      </c>
      <c r="G5" s="116">
        <v>6</v>
      </c>
      <c r="H5" s="116">
        <v>7</v>
      </c>
      <c r="I5" s="116">
        <v>8</v>
      </c>
      <c r="J5" s="116">
        <v>9</v>
      </c>
      <c r="K5" s="116">
        <v>10</v>
      </c>
      <c r="L5" s="116">
        <v>11</v>
      </c>
      <c r="M5" s="50">
        <v>12</v>
      </c>
      <c r="N5" s="116">
        <v>13</v>
      </c>
      <c r="O5" s="116">
        <v>14</v>
      </c>
      <c r="P5" s="50">
        <v>15</v>
      </c>
      <c r="Q5" s="116">
        <v>16</v>
      </c>
      <c r="R5" s="116">
        <v>17</v>
      </c>
      <c r="S5" s="116">
        <v>18</v>
      </c>
      <c r="T5" s="116">
        <v>19</v>
      </c>
      <c r="U5" s="116">
        <v>20</v>
      </c>
      <c r="V5" s="116">
        <v>21</v>
      </c>
      <c r="W5" s="116">
        <v>22</v>
      </c>
      <c r="X5" s="116">
        <v>23</v>
      </c>
      <c r="Y5" s="116">
        <v>24</v>
      </c>
      <c r="Z5" s="116">
        <v>25</v>
      </c>
      <c r="AA5" s="116">
        <v>26</v>
      </c>
      <c r="AB5" s="116">
        <v>27</v>
      </c>
      <c r="AC5" s="116">
        <v>28</v>
      </c>
      <c r="AD5" s="116">
        <v>29</v>
      </c>
      <c r="AE5" s="116">
        <v>30</v>
      </c>
      <c r="AF5" s="261">
        <v>31</v>
      </c>
      <c r="AG5" s="618"/>
      <c r="AH5" s="621"/>
      <c r="AI5" s="624"/>
    </row>
    <row r="6" spans="1:35" ht="18.45" customHeight="1" thickTop="1" x14ac:dyDescent="0.3">
      <c r="A6" s="262" t="s">
        <v>264</v>
      </c>
      <c r="B6" s="263"/>
      <c r="C6" s="263"/>
      <c r="D6" s="263"/>
      <c r="E6" s="263"/>
      <c r="F6" s="263"/>
      <c r="G6" s="263"/>
      <c r="H6" s="263"/>
      <c r="I6" s="263"/>
      <c r="J6" s="263"/>
      <c r="K6" s="263"/>
      <c r="L6" s="263"/>
      <c r="M6" s="263"/>
      <c r="N6" s="263"/>
      <c r="O6" s="263"/>
      <c r="P6" s="263"/>
      <c r="Q6" s="264"/>
      <c r="R6" s="263"/>
      <c r="S6" s="263"/>
      <c r="T6" s="263"/>
      <c r="U6" s="263"/>
      <c r="V6" s="263"/>
      <c r="W6" s="263"/>
      <c r="X6" s="263"/>
      <c r="Y6" s="263"/>
      <c r="Z6" s="263">
        <v>8</v>
      </c>
      <c r="AA6" s="263">
        <v>8</v>
      </c>
      <c r="AB6" s="263">
        <v>8</v>
      </c>
      <c r="AC6" s="263">
        <v>8</v>
      </c>
      <c r="AD6" s="263">
        <v>8</v>
      </c>
      <c r="AE6" s="263">
        <v>8</v>
      </c>
      <c r="AF6" s="263" t="s">
        <v>12</v>
      </c>
      <c r="AG6" s="265">
        <f>SUM(B6:AF6)</f>
        <v>48</v>
      </c>
      <c r="AH6" s="266">
        <f>IF((AG6/$AH$2)&gt;1,1,(ROUND(AG6/$AH$2,2)))</f>
        <v>0.23</v>
      </c>
      <c r="AI6" s="275"/>
    </row>
    <row r="7" spans="1:35" ht="18.45" customHeight="1" x14ac:dyDescent="0.3">
      <c r="A7" s="262" t="s">
        <v>265</v>
      </c>
      <c r="B7" s="263"/>
      <c r="C7" s="263"/>
      <c r="D7" s="263"/>
      <c r="E7" s="263"/>
      <c r="F7" s="263"/>
      <c r="G7" s="263"/>
      <c r="H7" s="263"/>
      <c r="I7" s="263"/>
      <c r="J7" s="263"/>
      <c r="K7" s="263"/>
      <c r="L7" s="263"/>
      <c r="M7" s="263"/>
      <c r="N7" s="263"/>
      <c r="O7" s="263"/>
      <c r="P7" s="263"/>
      <c r="Q7" s="263"/>
      <c r="R7" s="263"/>
      <c r="S7" s="263"/>
      <c r="T7" s="263"/>
      <c r="U7" s="263">
        <v>4</v>
      </c>
      <c r="V7" s="263">
        <v>4</v>
      </c>
      <c r="W7" s="263">
        <v>4</v>
      </c>
      <c r="X7" s="263">
        <v>4</v>
      </c>
      <c r="Y7" s="263"/>
      <c r="Z7" s="263">
        <v>8</v>
      </c>
      <c r="AA7" s="263">
        <v>8</v>
      </c>
      <c r="AB7" s="263">
        <v>8</v>
      </c>
      <c r="AC7" s="263">
        <v>8</v>
      </c>
      <c r="AD7" s="263">
        <v>8</v>
      </c>
      <c r="AE7" s="263">
        <v>8</v>
      </c>
      <c r="AF7" s="263"/>
      <c r="AG7" s="265">
        <f t="shared" ref="AG7:AG20" si="0">SUM(B7:AF7)</f>
        <v>64</v>
      </c>
      <c r="AH7" s="266">
        <f t="shared" ref="AH7:AH20" si="1">IF((AG7/$AH$2)&gt;1,1,(ROUND(AG7/$AH$2,2)))</f>
        <v>0.31</v>
      </c>
      <c r="AI7" s="276"/>
    </row>
    <row r="8" spans="1:35" ht="18.45" customHeight="1" x14ac:dyDescent="0.3">
      <c r="A8" s="262" t="s">
        <v>266</v>
      </c>
      <c r="B8" s="263"/>
      <c r="C8" s="263"/>
      <c r="D8" s="263"/>
      <c r="E8" s="263"/>
      <c r="F8" s="263"/>
      <c r="G8" s="263"/>
      <c r="H8" s="263"/>
      <c r="I8" s="263"/>
      <c r="J8" s="263"/>
      <c r="K8" s="263"/>
      <c r="L8" s="263"/>
      <c r="M8" s="263"/>
      <c r="N8" s="263"/>
      <c r="O8" s="263"/>
      <c r="P8" s="263"/>
      <c r="Q8" s="263"/>
      <c r="R8" s="263"/>
      <c r="S8" s="263"/>
      <c r="T8" s="263"/>
      <c r="U8" s="263">
        <v>6</v>
      </c>
      <c r="V8" s="263">
        <v>6</v>
      </c>
      <c r="W8" s="263">
        <v>6</v>
      </c>
      <c r="X8" s="263">
        <v>6</v>
      </c>
      <c r="Y8" s="263"/>
      <c r="Z8" s="263">
        <v>8</v>
      </c>
      <c r="AA8" s="263">
        <v>8</v>
      </c>
      <c r="AB8" s="263">
        <v>8</v>
      </c>
      <c r="AC8" s="263">
        <v>8</v>
      </c>
      <c r="AD8" s="263">
        <v>8</v>
      </c>
      <c r="AE8" s="263">
        <v>8</v>
      </c>
      <c r="AF8" s="263"/>
      <c r="AG8" s="265">
        <f>SUM(B8:AF8)</f>
        <v>72</v>
      </c>
      <c r="AH8" s="266">
        <f t="shared" si="1"/>
        <v>0.35</v>
      </c>
      <c r="AI8" s="276"/>
    </row>
    <row r="9" spans="1:35" ht="18.45" customHeight="1" x14ac:dyDescent="0.3">
      <c r="A9" s="262"/>
      <c r="B9" s="263"/>
      <c r="C9" s="263"/>
      <c r="D9" s="263"/>
      <c r="E9" s="263"/>
      <c r="F9" s="263"/>
      <c r="G9" s="263"/>
      <c r="H9" s="263"/>
      <c r="I9" s="263"/>
      <c r="J9" s="263"/>
      <c r="K9" s="263"/>
      <c r="L9" s="263"/>
      <c r="M9" s="263"/>
      <c r="N9" s="263"/>
      <c r="O9" s="263"/>
      <c r="P9" s="263"/>
      <c r="Q9" s="263"/>
      <c r="R9" s="263"/>
      <c r="S9" s="263"/>
      <c r="T9" s="263"/>
      <c r="U9" s="263"/>
      <c r="V9" s="263"/>
      <c r="W9" s="263"/>
      <c r="X9" s="263"/>
      <c r="Y9" s="263"/>
      <c r="Z9" s="263"/>
      <c r="AA9" s="263"/>
      <c r="AB9" s="263"/>
      <c r="AC9" s="263"/>
      <c r="AD9" s="263"/>
      <c r="AE9" s="263"/>
      <c r="AF9" s="263"/>
      <c r="AG9" s="265">
        <f t="shared" si="0"/>
        <v>0</v>
      </c>
      <c r="AH9" s="266">
        <f t="shared" si="1"/>
        <v>0</v>
      </c>
      <c r="AI9" s="276"/>
    </row>
    <row r="10" spans="1:35" ht="18.45" customHeight="1" x14ac:dyDescent="0.3">
      <c r="A10" s="262"/>
      <c r="B10" s="263"/>
      <c r="C10" s="263"/>
      <c r="D10" s="263"/>
      <c r="E10" s="263"/>
      <c r="F10" s="263"/>
      <c r="G10" s="263"/>
      <c r="H10" s="263"/>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5">
        <f t="shared" si="0"/>
        <v>0</v>
      </c>
      <c r="AH10" s="266">
        <f t="shared" si="1"/>
        <v>0</v>
      </c>
      <c r="AI10" s="276"/>
    </row>
    <row r="11" spans="1:35" ht="18.45" customHeight="1" x14ac:dyDescent="0.3">
      <c r="A11" s="262"/>
      <c r="B11" s="263"/>
      <c r="C11" s="263"/>
      <c r="D11" s="263"/>
      <c r="E11" s="263"/>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5">
        <f t="shared" si="0"/>
        <v>0</v>
      </c>
      <c r="AH11" s="266">
        <f t="shared" si="1"/>
        <v>0</v>
      </c>
      <c r="AI11" s="276"/>
    </row>
    <row r="12" spans="1:35" ht="18.45" customHeight="1" x14ac:dyDescent="0.3">
      <c r="A12" s="262"/>
      <c r="B12" s="263"/>
      <c r="C12" s="263"/>
      <c r="D12" s="263"/>
      <c r="E12" s="263"/>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5">
        <f t="shared" si="0"/>
        <v>0</v>
      </c>
      <c r="AH12" s="266">
        <f t="shared" si="1"/>
        <v>0</v>
      </c>
      <c r="AI12" s="276"/>
    </row>
    <row r="13" spans="1:35" ht="18.45" customHeight="1" x14ac:dyDescent="0.3">
      <c r="A13" s="262"/>
      <c r="B13" s="263"/>
      <c r="C13" s="263"/>
      <c r="D13" s="263"/>
      <c r="E13" s="263"/>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5">
        <f t="shared" si="0"/>
        <v>0</v>
      </c>
      <c r="AH13" s="266">
        <f t="shared" si="1"/>
        <v>0</v>
      </c>
      <c r="AI13" s="276"/>
    </row>
    <row r="14" spans="1:35" ht="18.45" customHeight="1" x14ac:dyDescent="0.3">
      <c r="A14" s="262"/>
      <c r="B14" s="263"/>
      <c r="C14" s="263"/>
      <c r="D14" s="263"/>
      <c r="E14" s="263"/>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5">
        <f t="shared" si="0"/>
        <v>0</v>
      </c>
      <c r="AH14" s="266">
        <f t="shared" si="1"/>
        <v>0</v>
      </c>
      <c r="AI14" s="276"/>
    </row>
    <row r="15" spans="1:35" ht="18.45" customHeight="1" x14ac:dyDescent="0.3">
      <c r="A15" s="262"/>
      <c r="B15" s="263"/>
      <c r="C15" s="263"/>
      <c r="D15" s="263"/>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5">
        <f t="shared" si="0"/>
        <v>0</v>
      </c>
      <c r="AH15" s="266">
        <f t="shared" si="1"/>
        <v>0</v>
      </c>
      <c r="AI15" s="276"/>
    </row>
    <row r="16" spans="1:35" ht="18.45" customHeight="1" x14ac:dyDescent="0.3">
      <c r="A16" s="262"/>
      <c r="B16" s="263"/>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5">
        <f t="shared" si="0"/>
        <v>0</v>
      </c>
      <c r="AH16" s="266">
        <f t="shared" si="1"/>
        <v>0</v>
      </c>
      <c r="AI16" s="276"/>
    </row>
    <row r="17" spans="1:35" ht="18.45" customHeight="1" x14ac:dyDescent="0.3">
      <c r="A17" s="262"/>
      <c r="B17" s="263"/>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5">
        <f t="shared" si="0"/>
        <v>0</v>
      </c>
      <c r="AH17" s="266">
        <f t="shared" si="1"/>
        <v>0</v>
      </c>
      <c r="AI17" s="276"/>
    </row>
    <row r="18" spans="1:35" ht="18.45" customHeight="1" x14ac:dyDescent="0.3">
      <c r="A18" s="262"/>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5">
        <f t="shared" si="0"/>
        <v>0</v>
      </c>
      <c r="AH18" s="266">
        <f t="shared" si="1"/>
        <v>0</v>
      </c>
      <c r="AI18" s="276"/>
    </row>
    <row r="19" spans="1:35" ht="18.45" customHeight="1" x14ac:dyDescent="0.3">
      <c r="A19" s="262"/>
      <c r="B19" s="263"/>
      <c r="C19" s="263"/>
      <c r="D19" s="263"/>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5">
        <f t="shared" si="0"/>
        <v>0</v>
      </c>
      <c r="AH19" s="266">
        <f t="shared" si="1"/>
        <v>0</v>
      </c>
      <c r="AI19" s="276"/>
    </row>
    <row r="20" spans="1:35" ht="18.45" customHeight="1" x14ac:dyDescent="0.3">
      <c r="A20" s="262"/>
      <c r="B20" s="263"/>
      <c r="C20" s="263"/>
      <c r="D20" s="263"/>
      <c r="E20" s="263"/>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5">
        <f t="shared" si="0"/>
        <v>0</v>
      </c>
      <c r="AH20" s="266">
        <f t="shared" si="1"/>
        <v>0</v>
      </c>
      <c r="AI20" s="276"/>
    </row>
    <row r="21" spans="1:35" ht="18.45" customHeight="1" thickBot="1" x14ac:dyDescent="0.35">
      <c r="A21" s="232" t="s">
        <v>115</v>
      </c>
      <c r="B21" s="267">
        <f>SUM(B6:INDEX(B:B,ROW()-1))</f>
        <v>0</v>
      </c>
      <c r="C21" s="267">
        <f>SUM(C6:INDEX(C:C,ROW()-1))</f>
        <v>0</v>
      </c>
      <c r="D21" s="267">
        <f>SUM(D6:INDEX(D:D,ROW()-1))</f>
        <v>0</v>
      </c>
      <c r="E21" s="267">
        <f>SUM(E6:INDEX(E:E,ROW()-1))</f>
        <v>0</v>
      </c>
      <c r="F21" s="267">
        <f>SUM(F6:INDEX(F:F,ROW()-1))</f>
        <v>0</v>
      </c>
      <c r="G21" s="267">
        <f>SUM(G6:INDEX(G:G,ROW()-1))</f>
        <v>0</v>
      </c>
      <c r="H21" s="267">
        <f>SUM(H6:INDEX(H:H,ROW()-1))</f>
        <v>0</v>
      </c>
      <c r="I21" s="267">
        <f>SUM(I6:INDEX(I:I,ROW()-1))</f>
        <v>0</v>
      </c>
      <c r="J21" s="267">
        <f>SUM(J6:INDEX(J:J,ROW()-1))</f>
        <v>0</v>
      </c>
      <c r="K21" s="267">
        <f>SUM(K6:INDEX(K:K,ROW()-1))</f>
        <v>0</v>
      </c>
      <c r="L21" s="267">
        <f>SUM(L6:INDEX(L:L,ROW()-1))</f>
        <v>0</v>
      </c>
      <c r="M21" s="267">
        <f>SUM(M6:INDEX(M:M,ROW()-1))</f>
        <v>0</v>
      </c>
      <c r="N21" s="267">
        <f>SUM(N6:INDEX(N:N,ROW()-1))</f>
        <v>0</v>
      </c>
      <c r="O21" s="267">
        <f>SUM(O6:INDEX(O:O,ROW()-1))</f>
        <v>0</v>
      </c>
      <c r="P21" s="267">
        <f>SUM(P6:INDEX(P:P,ROW()-1))</f>
        <v>0</v>
      </c>
      <c r="Q21" s="267">
        <f>SUM(Q6:INDEX(Q:Q,ROW()-1))</f>
        <v>0</v>
      </c>
      <c r="R21" s="267">
        <f>SUM(R6:INDEX(R:R,ROW()-1))</f>
        <v>0</v>
      </c>
      <c r="S21" s="267">
        <f>SUM(S6:INDEX(S:S,ROW()-1))</f>
        <v>0</v>
      </c>
      <c r="T21" s="267">
        <f>SUM(T6:INDEX(T:T,ROW()-1))</f>
        <v>0</v>
      </c>
      <c r="U21" s="267">
        <f>SUM(U6:INDEX(U:U,ROW()-1))</f>
        <v>10</v>
      </c>
      <c r="V21" s="267">
        <f>SUM(V6:INDEX(V:V,ROW()-1))</f>
        <v>10</v>
      </c>
      <c r="W21" s="267">
        <f>SUM(W6:INDEX(W:W,ROW()-1))</f>
        <v>10</v>
      </c>
      <c r="X21" s="267">
        <f>SUM(X6:INDEX(X:X,ROW()-1))</f>
        <v>10</v>
      </c>
      <c r="Y21" s="267">
        <f>SUM(Y6:INDEX(Y:Y,ROW()-1))</f>
        <v>0</v>
      </c>
      <c r="Z21" s="267">
        <f>SUM(Z6:INDEX(Z:Z,ROW()-1))</f>
        <v>24</v>
      </c>
      <c r="AA21" s="267">
        <f>SUM(AA6:INDEX(AA:AA,ROW()-1))</f>
        <v>24</v>
      </c>
      <c r="AB21" s="267">
        <f>SUM(AB6:INDEX(AB:AB,ROW()-1))</f>
        <v>24</v>
      </c>
      <c r="AC21" s="267">
        <f>SUM(AC6:INDEX(AC:AC,ROW()-1))</f>
        <v>24</v>
      </c>
      <c r="AD21" s="267">
        <f>SUM(AD6:INDEX(AD:AD,ROW()-1))</f>
        <v>24</v>
      </c>
      <c r="AE21" s="267">
        <f>SUM(AE6:INDEX(AE:AE,ROW()-1))</f>
        <v>24</v>
      </c>
      <c r="AF21" s="267">
        <f>SUM(AF6:INDEX(AF:AF,ROW()-1))</f>
        <v>0</v>
      </c>
      <c r="AG21" s="267">
        <f>SUM(AG6:INDEX(AG:AG,ROW()-1))</f>
        <v>184</v>
      </c>
      <c r="AH21" s="268">
        <f>SUM(AH6:INDEX(AH:AH,ROW()-1))</f>
        <v>0.89</v>
      </c>
      <c r="AI21" s="277"/>
    </row>
    <row r="22" spans="1:35" ht="18.45" customHeight="1" x14ac:dyDescent="0.3">
      <c r="A22" s="271" t="s">
        <v>160</v>
      </c>
      <c r="AG22" s="126"/>
      <c r="AH22" s="273"/>
      <c r="AI22" s="274"/>
    </row>
    <row r="23" spans="1:35" ht="18.45" customHeight="1" x14ac:dyDescent="0.3">
      <c r="A23" s="262" t="s">
        <v>157</v>
      </c>
      <c r="B23" s="263"/>
      <c r="C23" s="263"/>
      <c r="D23" s="263"/>
      <c r="E23" s="263"/>
      <c r="F23" s="263"/>
      <c r="G23" s="263"/>
      <c r="H23" s="263"/>
      <c r="I23" s="263"/>
      <c r="J23" s="263"/>
      <c r="K23" s="263"/>
      <c r="L23" s="263"/>
      <c r="M23" s="263"/>
      <c r="N23" s="263"/>
      <c r="O23" s="263"/>
      <c r="P23" s="263"/>
      <c r="Q23" s="263"/>
      <c r="R23" s="263"/>
      <c r="S23" s="263">
        <v>8</v>
      </c>
      <c r="T23" s="263">
        <v>8</v>
      </c>
      <c r="U23" s="263">
        <v>8</v>
      </c>
      <c r="V23" s="263">
        <v>8</v>
      </c>
      <c r="W23" s="263">
        <v>8</v>
      </c>
      <c r="X23" s="263"/>
      <c r="Y23" s="263"/>
      <c r="Z23" s="263">
        <v>8</v>
      </c>
      <c r="AA23" s="263">
        <v>8</v>
      </c>
      <c r="AB23" s="263">
        <v>8</v>
      </c>
      <c r="AC23" s="263">
        <v>8</v>
      </c>
      <c r="AD23" s="263">
        <v>8</v>
      </c>
      <c r="AE23" s="263">
        <v>8</v>
      </c>
      <c r="AF23" s="263" t="s">
        <v>139</v>
      </c>
      <c r="AG23" s="265">
        <f>SUM(B23:AF23)</f>
        <v>88</v>
      </c>
      <c r="AH23" s="228">
        <f>IF((AG23/$AH$2)&gt;1,1,(ROUND(AG23/$AH$2,2)))</f>
        <v>0.42</v>
      </c>
      <c r="AI23" s="228"/>
    </row>
    <row r="24" spans="1:35" ht="18.45" customHeight="1" x14ac:dyDescent="0.3">
      <c r="A24" s="262" t="s">
        <v>158</v>
      </c>
      <c r="B24" s="263"/>
      <c r="C24" s="263"/>
      <c r="D24" s="263"/>
      <c r="E24" s="263"/>
      <c r="F24" s="263"/>
      <c r="G24" s="263"/>
      <c r="H24" s="263"/>
      <c r="I24" s="263"/>
      <c r="J24" s="263"/>
      <c r="K24" s="263"/>
      <c r="L24" s="263"/>
      <c r="M24" s="263"/>
      <c r="N24" s="263"/>
      <c r="O24" s="263"/>
      <c r="P24" s="263"/>
      <c r="Q24" s="263"/>
      <c r="R24" s="263"/>
      <c r="S24" s="263"/>
      <c r="T24" s="263"/>
      <c r="U24" s="263"/>
      <c r="V24" s="263"/>
      <c r="W24" s="263"/>
      <c r="X24" s="263"/>
      <c r="Y24" s="263"/>
      <c r="Z24" s="263">
        <v>8</v>
      </c>
      <c r="AA24" s="263">
        <v>8</v>
      </c>
      <c r="AB24" s="263">
        <v>8</v>
      </c>
      <c r="AC24" s="263">
        <v>8</v>
      </c>
      <c r="AD24" s="263">
        <v>8</v>
      </c>
      <c r="AE24" s="263">
        <v>8</v>
      </c>
      <c r="AF24" s="263"/>
      <c r="AG24" s="265">
        <f>SUM(B24:AF24)</f>
        <v>48</v>
      </c>
      <c r="AH24" s="266">
        <f t="shared" ref="AH24:AH33" si="2">IF((AG24/$AH$2)&gt;1,1,(ROUND(AG24/$AH$2,2)))</f>
        <v>0.23</v>
      </c>
      <c r="AI24" s="266"/>
    </row>
    <row r="25" spans="1:35" ht="18.45" customHeight="1" x14ac:dyDescent="0.3">
      <c r="A25" s="262" t="s">
        <v>139</v>
      </c>
      <c r="B25" s="263"/>
      <c r="C25" s="263"/>
      <c r="D25" s="263"/>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5">
        <f>SUM(B25:AF25)</f>
        <v>0</v>
      </c>
      <c r="AH25" s="266">
        <f t="shared" si="2"/>
        <v>0</v>
      </c>
      <c r="AI25" s="266"/>
    </row>
    <row r="26" spans="1:35" ht="18.45" customHeight="1" x14ac:dyDescent="0.3">
      <c r="A26" s="262"/>
      <c r="B26" s="263"/>
      <c r="C26" s="263"/>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5">
        <f t="shared" ref="AG26:AG33" si="3">SUM(B26:AF26)</f>
        <v>0</v>
      </c>
      <c r="AH26" s="266">
        <f t="shared" si="2"/>
        <v>0</v>
      </c>
      <c r="AI26" s="266"/>
    </row>
    <row r="27" spans="1:35" ht="18.45" customHeight="1" x14ac:dyDescent="0.3">
      <c r="A27" s="262"/>
      <c r="B27" s="263"/>
      <c r="C27" s="263"/>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5">
        <f t="shared" si="3"/>
        <v>0</v>
      </c>
      <c r="AH27" s="266">
        <f t="shared" si="2"/>
        <v>0</v>
      </c>
      <c r="AI27" s="266"/>
    </row>
    <row r="28" spans="1:35" ht="18.45" customHeight="1" x14ac:dyDescent="0.3">
      <c r="A28" s="262"/>
      <c r="B28" s="263"/>
      <c r="C28" s="263"/>
      <c r="D28" s="263"/>
      <c r="E28" s="263"/>
      <c r="F28" s="263"/>
      <c r="G28" s="263"/>
      <c r="H28" s="263"/>
      <c r="I28" s="263"/>
      <c r="J28" s="263"/>
      <c r="K28" s="263"/>
      <c r="L28" s="263"/>
      <c r="M28" s="263"/>
      <c r="N28" s="263"/>
      <c r="O28" s="263"/>
      <c r="P28" s="263"/>
      <c r="Q28" s="263"/>
      <c r="R28" s="263"/>
      <c r="S28" s="263"/>
      <c r="T28" s="263"/>
      <c r="U28" s="263"/>
      <c r="V28" s="263"/>
      <c r="W28" s="263"/>
      <c r="X28" s="263"/>
      <c r="Y28" s="263"/>
      <c r="Z28" s="263"/>
      <c r="AA28" s="263"/>
      <c r="AB28" s="263"/>
      <c r="AC28" s="263"/>
      <c r="AD28" s="263"/>
      <c r="AE28" s="263"/>
      <c r="AF28" s="263"/>
      <c r="AG28" s="265">
        <f t="shared" si="3"/>
        <v>0</v>
      </c>
      <c r="AH28" s="266">
        <f t="shared" si="2"/>
        <v>0</v>
      </c>
      <c r="AI28" s="266"/>
    </row>
    <row r="29" spans="1:35" ht="18.45" customHeight="1" x14ac:dyDescent="0.3">
      <c r="A29" s="262"/>
      <c r="B29" s="263"/>
      <c r="C29" s="263"/>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5">
        <f t="shared" si="3"/>
        <v>0</v>
      </c>
      <c r="AH29" s="266">
        <f t="shared" si="2"/>
        <v>0</v>
      </c>
      <c r="AI29" s="266"/>
    </row>
    <row r="30" spans="1:35" ht="18.45" customHeight="1" x14ac:dyDescent="0.3">
      <c r="A30" s="262"/>
      <c r="B30" s="263"/>
      <c r="C30" s="263"/>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5">
        <f t="shared" si="3"/>
        <v>0</v>
      </c>
      <c r="AH30" s="266">
        <f t="shared" si="2"/>
        <v>0</v>
      </c>
      <c r="AI30" s="266"/>
    </row>
    <row r="31" spans="1:35" ht="18.45" customHeight="1" x14ac:dyDescent="0.3">
      <c r="A31" s="262"/>
      <c r="B31" s="263"/>
      <c r="C31" s="263"/>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5">
        <f t="shared" si="3"/>
        <v>0</v>
      </c>
      <c r="AH31" s="266">
        <f t="shared" si="2"/>
        <v>0</v>
      </c>
      <c r="AI31" s="266"/>
    </row>
    <row r="32" spans="1:35" ht="18.45" customHeight="1" x14ac:dyDescent="0.3">
      <c r="A32" s="262"/>
      <c r="B32" s="263"/>
      <c r="C32" s="263"/>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5">
        <f t="shared" si="3"/>
        <v>0</v>
      </c>
      <c r="AH32" s="266">
        <f t="shared" si="2"/>
        <v>0</v>
      </c>
      <c r="AI32" s="266"/>
    </row>
    <row r="33" spans="1:35" ht="18.45" customHeight="1" x14ac:dyDescent="0.3">
      <c r="A33" s="262"/>
      <c r="B33" s="263"/>
      <c r="C33" s="263"/>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5">
        <f t="shared" si="3"/>
        <v>0</v>
      </c>
      <c r="AH33" s="266">
        <f t="shared" si="2"/>
        <v>0</v>
      </c>
      <c r="AI33" s="266"/>
    </row>
    <row r="34" spans="1:35" ht="18.45" customHeight="1" thickBot="1" x14ac:dyDescent="0.35">
      <c r="A34" s="232" t="s">
        <v>115</v>
      </c>
      <c r="B34" s="267">
        <f>SUM(B23:INDEX(B:B,ROW()-1))</f>
        <v>0</v>
      </c>
      <c r="C34" s="267">
        <f>SUM(C23:INDEX(C:C,ROW()-1))</f>
        <v>0</v>
      </c>
      <c r="D34" s="267">
        <f>SUM(D23:INDEX(D:D,ROW()-1))</f>
        <v>0</v>
      </c>
      <c r="E34" s="267">
        <f>SUM(E23:INDEX(E:E,ROW()-1))</f>
        <v>0</v>
      </c>
      <c r="F34" s="267">
        <f>SUM(F23:INDEX(F:F,ROW()-1))</f>
        <v>0</v>
      </c>
      <c r="G34" s="267">
        <f>SUM(G23:INDEX(G:G,ROW()-1))</f>
        <v>0</v>
      </c>
      <c r="H34" s="267">
        <f>SUM(H23:INDEX(H:H,ROW()-1))</f>
        <v>0</v>
      </c>
      <c r="I34" s="267">
        <f>SUM(I23:INDEX(I:I,ROW()-1))</f>
        <v>0</v>
      </c>
      <c r="J34" s="267">
        <f>SUM(J23:INDEX(J:J,ROW()-1))</f>
        <v>0</v>
      </c>
      <c r="K34" s="267">
        <f>SUM(K23:INDEX(K:K,ROW()-1))</f>
        <v>0</v>
      </c>
      <c r="L34" s="267">
        <f>SUM(L23:INDEX(L:L,ROW()-1))</f>
        <v>0</v>
      </c>
      <c r="M34" s="267">
        <f>SUM(M23:INDEX(M:M,ROW()-1))</f>
        <v>0</v>
      </c>
      <c r="N34" s="267">
        <f>SUM(N23:INDEX(N:N,ROW()-1))</f>
        <v>0</v>
      </c>
      <c r="O34" s="267">
        <f>SUM(O23:INDEX(O:O,ROW()-1))</f>
        <v>0</v>
      </c>
      <c r="P34" s="267">
        <f>SUM(P23:INDEX(P:P,ROW()-1))</f>
        <v>0</v>
      </c>
      <c r="Q34" s="267">
        <f>SUM(Q23:INDEX(Q:Q,ROW()-1))</f>
        <v>0</v>
      </c>
      <c r="R34" s="267">
        <f>SUM(R23:INDEX(R:R,ROW()-1))</f>
        <v>0</v>
      </c>
      <c r="S34" s="267">
        <f>SUM(S23:INDEX(S:S,ROW()-1))</f>
        <v>8</v>
      </c>
      <c r="T34" s="267">
        <f>SUM(T23:INDEX(T:T,ROW()-1))</f>
        <v>8</v>
      </c>
      <c r="U34" s="267">
        <f>SUM(U23:INDEX(U:U,ROW()-1))</f>
        <v>8</v>
      </c>
      <c r="V34" s="267">
        <f>SUM(V23:INDEX(V:V,ROW()-1))</f>
        <v>8</v>
      </c>
      <c r="W34" s="267">
        <f>SUM(W23:INDEX(W:W,ROW()-1))</f>
        <v>8</v>
      </c>
      <c r="X34" s="267">
        <f>SUM(X23:INDEX(X:X,ROW()-1))</f>
        <v>0</v>
      </c>
      <c r="Y34" s="267">
        <f>SUM(Y23:INDEX(Y:Y,ROW()-1))</f>
        <v>0</v>
      </c>
      <c r="Z34" s="267">
        <f>SUM(Z23:INDEX(Z:Z,ROW()-1))</f>
        <v>16</v>
      </c>
      <c r="AA34" s="267">
        <f>SUM(AA23:INDEX(AA:AA,ROW()-1))</f>
        <v>16</v>
      </c>
      <c r="AB34" s="267">
        <f>SUM(AB23:INDEX(AB:AB,ROW()-1))</f>
        <v>16</v>
      </c>
      <c r="AC34" s="267">
        <f>SUM(AC23:INDEX(AC:AC,ROW()-1))</f>
        <v>16</v>
      </c>
      <c r="AD34" s="267">
        <f>SUM(AD23:INDEX(AD:AD,ROW()-1))</f>
        <v>16</v>
      </c>
      <c r="AE34" s="267">
        <f>SUM(AE23:INDEX(AE:AE,ROW()-1))</f>
        <v>16</v>
      </c>
      <c r="AF34" s="267">
        <f>SUM(AF23:INDEX(AF:AF,ROW()-1))</f>
        <v>0</v>
      </c>
      <c r="AG34" s="267">
        <f>SUM(AG23:INDEX(AG:AG,ROW()-1))</f>
        <v>136</v>
      </c>
      <c r="AH34" s="268">
        <f>SUM(AH23:INDEX(AH:AH,ROW()-1))</f>
        <v>0.65</v>
      </c>
      <c r="AI34" s="272"/>
    </row>
    <row r="35" spans="1:35" ht="27.45" customHeight="1" x14ac:dyDescent="0.3">
      <c r="A35" s="8"/>
      <c r="E35" s="6" t="s">
        <v>72</v>
      </c>
      <c r="Y35" s="6" t="s">
        <v>73</v>
      </c>
      <c r="AH35" s="9"/>
    </row>
    <row r="36" spans="1:35" ht="18.45" customHeight="1" x14ac:dyDescent="0.3">
      <c r="A36" s="252" t="s">
        <v>267</v>
      </c>
      <c r="B36" s="252"/>
      <c r="C36" s="269">
        <v>208</v>
      </c>
      <c r="D36" s="252" t="s">
        <v>159</v>
      </c>
      <c r="E36" s="252"/>
      <c r="F36" s="252"/>
      <c r="G36" s="252"/>
      <c r="H36" s="252"/>
      <c r="I36" s="252"/>
      <c r="J36" s="252"/>
      <c r="K36" s="606" t="s">
        <v>268</v>
      </c>
      <c r="L36" s="606"/>
      <c r="M36" s="606"/>
      <c r="N36" s="606"/>
      <c r="O36" s="606"/>
      <c r="P36" s="606"/>
      <c r="Q36" s="606"/>
      <c r="R36" s="606"/>
      <c r="S36" s="606"/>
      <c r="T36" s="606"/>
      <c r="U36" s="606"/>
      <c r="V36" s="606"/>
      <c r="W36" s="606"/>
      <c r="X36" s="606"/>
      <c r="Y36" s="606"/>
      <c r="Z36" s="606"/>
      <c r="AA36" s="606"/>
      <c r="AB36" s="606"/>
      <c r="AC36" s="606"/>
      <c r="AD36" s="606"/>
      <c r="AE36" s="606"/>
      <c r="AF36" s="606"/>
      <c r="AG36" s="606"/>
      <c r="AH36" s="606"/>
      <c r="AI36" s="606"/>
    </row>
    <row r="37" spans="1:35" ht="18.45" customHeight="1" x14ac:dyDescent="0.3">
      <c r="A37" s="252" t="s">
        <v>269</v>
      </c>
      <c r="B37" s="252" t="s">
        <v>270</v>
      </c>
      <c r="C37" s="252"/>
      <c r="D37" s="252"/>
      <c r="E37" s="252"/>
      <c r="F37" s="252"/>
      <c r="G37" s="252"/>
      <c r="H37" s="252"/>
      <c r="I37" s="252"/>
      <c r="J37" s="252"/>
      <c r="K37" s="253" t="s">
        <v>271</v>
      </c>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row>
    <row r="38" spans="1:35" ht="18.45" customHeight="1" x14ac:dyDescent="0.3">
      <c r="A38" s="252" t="s">
        <v>272</v>
      </c>
      <c r="B38" s="252"/>
      <c r="C38" s="252"/>
      <c r="D38" s="252"/>
      <c r="E38" s="252"/>
      <c r="F38" s="252"/>
      <c r="G38" s="252"/>
      <c r="H38" s="252"/>
      <c r="I38" s="252"/>
      <c r="J38" s="252"/>
      <c r="K38" s="253" t="s">
        <v>273</v>
      </c>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row>
    <row r="39" spans="1:35" ht="18.45" customHeight="1" x14ac:dyDescent="0.3">
      <c r="A39" s="326" t="s">
        <v>426</v>
      </c>
      <c r="B39" s="252"/>
      <c r="C39" s="252"/>
      <c r="D39" s="252"/>
      <c r="E39" s="252"/>
      <c r="F39" s="252"/>
      <c r="G39" s="252"/>
      <c r="H39" s="252"/>
      <c r="I39" s="252"/>
      <c r="J39" s="252"/>
      <c r="K39" s="253" t="s">
        <v>274</v>
      </c>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row>
    <row r="40" spans="1:35" ht="18.45" customHeight="1" x14ac:dyDescent="0.3">
      <c r="A40" s="252" t="s">
        <v>275</v>
      </c>
      <c r="B40" s="252"/>
      <c r="C40" s="252"/>
      <c r="D40" s="252"/>
      <c r="E40" s="252"/>
      <c r="F40" s="252"/>
      <c r="G40" s="252"/>
      <c r="H40" s="252"/>
      <c r="I40" s="252"/>
      <c r="J40" s="252"/>
      <c r="K40" s="610" t="s">
        <v>427</v>
      </c>
      <c r="L40" s="610"/>
      <c r="M40" s="610"/>
      <c r="N40" s="610"/>
      <c r="O40" s="610"/>
      <c r="P40" s="610"/>
      <c r="Q40" s="610"/>
      <c r="R40" s="610"/>
      <c r="S40" s="610"/>
      <c r="T40" s="610"/>
      <c r="U40" s="610"/>
      <c r="V40" s="610"/>
      <c r="W40" s="610"/>
      <c r="X40" s="610"/>
      <c r="Y40" s="610"/>
      <c r="Z40" s="610"/>
      <c r="AA40" s="610"/>
      <c r="AB40" s="610"/>
      <c r="AC40" s="610"/>
      <c r="AD40" s="610"/>
      <c r="AE40" s="610"/>
      <c r="AF40" s="610"/>
      <c r="AG40" s="610"/>
      <c r="AH40" s="610"/>
      <c r="AI40" s="610"/>
    </row>
  </sheetData>
  <mergeCells count="6">
    <mergeCell ref="K36:AI36"/>
    <mergeCell ref="K40:AI40"/>
    <mergeCell ref="B1:AH1"/>
    <mergeCell ref="AG3:AG5"/>
    <mergeCell ref="AH3:AH5"/>
    <mergeCell ref="AI3:AI5"/>
  </mergeCells>
  <phoneticPr fontId="2" type="noConversion"/>
  <printOptions horizontalCentered="1"/>
  <pageMargins left="0.51181102362204722" right="0.31496062992125984" top="0.55118110236220474" bottom="0.55118110236220474" header="0.31496062992125984" footer="0.31496062992125984"/>
  <pageSetup paperSize="9" scale="75" orientation="landscape" blackAndWhite="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28"/>
  <sheetViews>
    <sheetView topLeftCell="A13" zoomScaleNormal="100" workbookViewId="0">
      <selection activeCell="F40" sqref="F40"/>
    </sheetView>
  </sheetViews>
  <sheetFormatPr defaultColWidth="8.88671875" defaultRowHeight="23.7" customHeight="1" x14ac:dyDescent="0.3"/>
  <cols>
    <col min="1" max="18" width="8.88671875" style="6"/>
    <col min="19" max="19" width="1.33203125" style="6" customWidth="1"/>
    <col min="20" max="16384" width="8.88671875" style="6"/>
  </cols>
  <sheetData>
    <row r="1" spans="1:19" ht="15.6" x14ac:dyDescent="0.3">
      <c r="A1" s="6" t="s">
        <v>177</v>
      </c>
      <c r="B1" s="278"/>
      <c r="C1" s="278"/>
      <c r="D1" s="278"/>
      <c r="E1" s="278"/>
      <c r="F1" s="278"/>
      <c r="G1" s="278"/>
      <c r="H1" s="278"/>
      <c r="I1" s="278"/>
      <c r="J1" s="278"/>
      <c r="K1" s="278"/>
      <c r="L1" s="278"/>
      <c r="M1" s="278"/>
      <c r="N1" s="278"/>
      <c r="O1" s="278"/>
      <c r="P1" s="278"/>
      <c r="Q1" s="278"/>
      <c r="R1" s="278"/>
      <c r="S1" s="279"/>
    </row>
    <row r="2" spans="1:19" ht="23.7" customHeight="1" x14ac:dyDescent="0.3">
      <c r="A2" s="633" t="s">
        <v>106</v>
      </c>
      <c r="B2" s="633"/>
      <c r="C2" s="633"/>
      <c r="D2" s="633"/>
      <c r="E2" s="633"/>
      <c r="F2" s="633"/>
      <c r="G2" s="633"/>
      <c r="H2" s="633"/>
      <c r="I2" s="633"/>
      <c r="J2" s="633"/>
      <c r="K2" s="633"/>
      <c r="L2" s="633"/>
      <c r="M2" s="633"/>
      <c r="N2" s="633"/>
      <c r="O2" s="633"/>
      <c r="P2" s="633"/>
      <c r="Q2" s="633"/>
      <c r="R2" s="633"/>
      <c r="S2" s="10"/>
    </row>
    <row r="3" spans="1:19" ht="21.6" x14ac:dyDescent="0.3">
      <c r="A3" s="280"/>
      <c r="B3" s="280"/>
      <c r="C3" s="21"/>
      <c r="D3" s="21"/>
      <c r="E3" s="21"/>
      <c r="F3" s="21"/>
      <c r="G3" s="21"/>
      <c r="H3" s="21"/>
      <c r="I3" s="21"/>
      <c r="J3" s="21"/>
      <c r="K3" s="21"/>
      <c r="L3" s="21"/>
      <c r="M3" s="21"/>
      <c r="N3" s="21"/>
      <c r="O3" s="21"/>
      <c r="P3" s="21"/>
      <c r="Q3" s="21"/>
      <c r="R3" s="21"/>
      <c r="S3" s="12"/>
    </row>
    <row r="4" spans="1:19" ht="23.7" customHeight="1" x14ac:dyDescent="0.3">
      <c r="A4" s="634" t="s">
        <v>409</v>
      </c>
      <c r="B4" s="634"/>
      <c r="C4" s="634"/>
      <c r="D4" s="634"/>
      <c r="E4" s="634"/>
      <c r="F4" s="634"/>
      <c r="G4" s="634"/>
      <c r="H4" s="634"/>
      <c r="I4" s="634"/>
      <c r="J4" s="634"/>
      <c r="K4" s="634"/>
      <c r="L4" s="634"/>
      <c r="M4" s="634"/>
      <c r="N4" s="634"/>
      <c r="O4" s="634"/>
      <c r="P4" s="634"/>
      <c r="Q4" s="634"/>
      <c r="R4" s="634"/>
      <c r="S4" s="11"/>
    </row>
    <row r="5" spans="1:19" ht="23.7" customHeight="1" x14ac:dyDescent="0.3">
      <c r="A5" s="634" t="s">
        <v>410</v>
      </c>
      <c r="B5" s="634"/>
      <c r="C5" s="634"/>
      <c r="D5" s="634"/>
      <c r="E5" s="634"/>
      <c r="F5" s="634"/>
      <c r="G5" s="634"/>
      <c r="H5" s="634"/>
      <c r="I5" s="634"/>
      <c r="J5" s="634"/>
      <c r="K5" s="634"/>
      <c r="L5" s="634"/>
      <c r="M5" s="634"/>
      <c r="N5" s="634"/>
      <c r="O5" s="634"/>
      <c r="P5" s="634"/>
      <c r="Q5" s="634"/>
      <c r="R5" s="634"/>
      <c r="S5" s="11"/>
    </row>
    <row r="6" spans="1:19" ht="23.7" customHeight="1" x14ac:dyDescent="0.3">
      <c r="A6" s="634" t="s">
        <v>411</v>
      </c>
      <c r="B6" s="634"/>
      <c r="C6" s="634"/>
      <c r="D6" s="634"/>
      <c r="E6" s="634"/>
      <c r="F6" s="634"/>
      <c r="G6" s="634"/>
      <c r="H6" s="634"/>
      <c r="I6" s="634"/>
      <c r="J6" s="634"/>
      <c r="K6" s="634"/>
      <c r="L6" s="634"/>
      <c r="M6" s="634"/>
      <c r="N6" s="634"/>
      <c r="O6" s="634"/>
      <c r="P6" s="634"/>
      <c r="Q6" s="634"/>
      <c r="R6" s="634"/>
      <c r="S6" s="11"/>
    </row>
    <row r="7" spans="1:19" ht="15.6" x14ac:dyDescent="0.3">
      <c r="A7" s="21"/>
      <c r="B7" s="21"/>
      <c r="C7" s="21"/>
      <c r="D7" s="21"/>
      <c r="E7" s="21"/>
      <c r="F7" s="21"/>
      <c r="G7" s="21"/>
      <c r="H7" s="21"/>
      <c r="I7" s="21"/>
      <c r="J7" s="21"/>
      <c r="K7" s="21"/>
      <c r="L7" s="21"/>
      <c r="M7" s="21"/>
      <c r="N7" s="21"/>
      <c r="O7" s="21"/>
      <c r="P7" s="21"/>
      <c r="Q7" s="21"/>
      <c r="R7" s="21"/>
      <c r="S7" s="12"/>
    </row>
    <row r="8" spans="1:19" ht="23.7" customHeight="1" x14ac:dyDescent="0.3">
      <c r="A8" s="628" t="s">
        <v>428</v>
      </c>
      <c r="B8" s="628"/>
      <c r="C8" s="628"/>
      <c r="D8" s="628"/>
      <c r="E8" s="628"/>
      <c r="F8" s="628"/>
      <c r="G8" s="628"/>
      <c r="H8" s="628"/>
      <c r="I8" s="628"/>
      <c r="J8" s="628"/>
      <c r="K8" s="628"/>
      <c r="L8" s="628"/>
      <c r="M8" s="628"/>
      <c r="N8" s="628"/>
      <c r="O8" s="628"/>
      <c r="P8" s="628"/>
      <c r="Q8" s="628"/>
      <c r="R8" s="628"/>
      <c r="S8" s="12"/>
    </row>
    <row r="9" spans="1:19" ht="23.7" customHeight="1" x14ac:dyDescent="0.3">
      <c r="A9" s="628" t="s">
        <v>412</v>
      </c>
      <c r="B9" s="628"/>
      <c r="C9" s="628"/>
      <c r="D9" s="628"/>
      <c r="E9" s="628"/>
      <c r="F9" s="628"/>
      <c r="G9" s="628"/>
      <c r="H9" s="628"/>
      <c r="I9" s="628"/>
      <c r="J9" s="628"/>
      <c r="K9" s="628"/>
      <c r="L9" s="628"/>
      <c r="M9" s="628"/>
      <c r="N9" s="628"/>
      <c r="O9" s="628"/>
      <c r="P9" s="628"/>
      <c r="Q9" s="628"/>
      <c r="R9" s="628"/>
      <c r="S9" s="12"/>
    </row>
    <row r="10" spans="1:19" ht="15.6" x14ac:dyDescent="0.3">
      <c r="A10" s="21"/>
      <c r="B10" s="21"/>
      <c r="C10" s="21"/>
      <c r="D10" s="21"/>
      <c r="E10" s="21"/>
      <c r="F10" s="21"/>
      <c r="G10" s="21"/>
      <c r="H10" s="21"/>
      <c r="I10" s="21"/>
      <c r="J10" s="21"/>
      <c r="K10" s="21"/>
      <c r="L10" s="21"/>
      <c r="M10" s="21"/>
      <c r="N10" s="21"/>
      <c r="O10" s="21"/>
      <c r="P10" s="21"/>
      <c r="Q10" s="21"/>
      <c r="R10" s="21"/>
      <c r="S10" s="12"/>
    </row>
    <row r="11" spans="1:19" ht="23.7" customHeight="1" x14ac:dyDescent="0.3">
      <c r="A11" s="629" t="s">
        <v>17</v>
      </c>
      <c r="B11" s="630"/>
      <c r="C11" s="13">
        <v>1</v>
      </c>
      <c r="D11" s="13">
        <v>2</v>
      </c>
      <c r="E11" s="13">
        <v>3</v>
      </c>
      <c r="F11" s="13">
        <v>4</v>
      </c>
      <c r="G11" s="13">
        <v>5</v>
      </c>
      <c r="H11" s="13">
        <v>6</v>
      </c>
      <c r="I11" s="13">
        <v>7</v>
      </c>
      <c r="J11" s="13">
        <v>8</v>
      </c>
      <c r="K11" s="13">
        <v>9</v>
      </c>
      <c r="L11" s="13">
        <v>10</v>
      </c>
      <c r="M11" s="13">
        <v>11</v>
      </c>
      <c r="N11" s="13">
        <v>12</v>
      </c>
      <c r="O11" s="13">
        <v>13</v>
      </c>
      <c r="P11" s="13">
        <v>14</v>
      </c>
      <c r="Q11" s="13">
        <v>15</v>
      </c>
      <c r="R11" s="13">
        <v>16</v>
      </c>
      <c r="S11" s="14"/>
    </row>
    <row r="12" spans="1:19" ht="23.7" customHeight="1" x14ac:dyDescent="0.3">
      <c r="A12" s="631" t="s">
        <v>277</v>
      </c>
      <c r="B12" s="632"/>
      <c r="C12" s="15" t="s">
        <v>107</v>
      </c>
      <c r="D12" s="15" t="s">
        <v>108</v>
      </c>
      <c r="E12" s="15" t="s">
        <v>109</v>
      </c>
      <c r="F12" s="15" t="s">
        <v>110</v>
      </c>
      <c r="G12" s="15" t="s">
        <v>111</v>
      </c>
      <c r="H12" s="15" t="s">
        <v>112</v>
      </c>
      <c r="I12" s="15" t="s">
        <v>113</v>
      </c>
      <c r="J12" s="15" t="s">
        <v>107</v>
      </c>
      <c r="K12" s="15" t="s">
        <v>108</v>
      </c>
      <c r="L12" s="15" t="s">
        <v>109</v>
      </c>
      <c r="M12" s="15" t="s">
        <v>110</v>
      </c>
      <c r="N12" s="15" t="s">
        <v>111</v>
      </c>
      <c r="O12" s="15" t="s">
        <v>112</v>
      </c>
      <c r="P12" s="15" t="s">
        <v>113</v>
      </c>
      <c r="Q12" s="15" t="s">
        <v>107</v>
      </c>
      <c r="R12" s="15" t="s">
        <v>108</v>
      </c>
      <c r="S12" s="14"/>
    </row>
    <row r="13" spans="1:19" ht="23.7" customHeight="1" x14ac:dyDescent="0.3">
      <c r="A13" s="625" t="s">
        <v>114</v>
      </c>
      <c r="B13" s="15" t="s">
        <v>69</v>
      </c>
      <c r="C13" s="15">
        <v>4</v>
      </c>
      <c r="D13" s="15"/>
      <c r="E13" s="15"/>
      <c r="F13" s="15">
        <v>4</v>
      </c>
      <c r="G13" s="15"/>
      <c r="H13" s="15"/>
      <c r="I13" s="15"/>
      <c r="J13" s="15"/>
      <c r="K13" s="15"/>
      <c r="L13" s="15"/>
      <c r="M13" s="15"/>
      <c r="N13" s="15"/>
      <c r="O13" s="15"/>
      <c r="P13" s="15"/>
      <c r="Q13" s="15"/>
      <c r="R13" s="15"/>
      <c r="S13" s="14"/>
    </row>
    <row r="14" spans="1:19" ht="23.7" customHeight="1" x14ac:dyDescent="0.3">
      <c r="A14" s="626"/>
      <c r="B14" s="15" t="s">
        <v>70</v>
      </c>
      <c r="C14" s="15"/>
      <c r="D14" s="15">
        <v>8</v>
      </c>
      <c r="E14" s="15"/>
      <c r="F14" s="15"/>
      <c r="G14" s="15"/>
      <c r="H14" s="15"/>
      <c r="I14" s="15"/>
      <c r="J14" s="15"/>
      <c r="K14" s="15"/>
      <c r="L14" s="15"/>
      <c r="M14" s="15"/>
      <c r="N14" s="15"/>
      <c r="O14" s="15"/>
      <c r="P14" s="15"/>
      <c r="Q14" s="15"/>
      <c r="R14" s="15"/>
      <c r="S14" s="14"/>
    </row>
    <row r="15" spans="1:19" ht="23.7" customHeight="1" x14ac:dyDescent="0.3">
      <c r="A15" s="626"/>
      <c r="B15" s="15" t="s">
        <v>71</v>
      </c>
      <c r="C15" s="15"/>
      <c r="D15" s="15"/>
      <c r="E15" s="15"/>
      <c r="F15" s="15">
        <v>4</v>
      </c>
      <c r="G15" s="15"/>
      <c r="H15" s="15"/>
      <c r="I15" s="15"/>
      <c r="J15" s="15"/>
      <c r="K15" s="15"/>
      <c r="L15" s="15"/>
      <c r="M15" s="15"/>
      <c r="N15" s="15"/>
      <c r="O15" s="15"/>
      <c r="P15" s="15"/>
      <c r="Q15" s="15"/>
      <c r="R15" s="15"/>
      <c r="S15" s="14"/>
    </row>
    <row r="16" spans="1:19" ht="23.7" customHeight="1" x14ac:dyDescent="0.3">
      <c r="A16" s="627"/>
      <c r="B16" s="15"/>
      <c r="C16" s="15"/>
      <c r="D16" s="15"/>
      <c r="E16" s="15"/>
      <c r="F16" s="15"/>
      <c r="G16" s="15"/>
      <c r="H16" s="15"/>
      <c r="I16" s="15"/>
      <c r="J16" s="15"/>
      <c r="K16" s="15"/>
      <c r="L16" s="15"/>
      <c r="M16" s="15"/>
      <c r="N16" s="15"/>
      <c r="O16" s="15"/>
      <c r="P16" s="15"/>
      <c r="Q16" s="15"/>
      <c r="R16" s="15"/>
      <c r="S16" s="14"/>
    </row>
    <row r="17" spans="1:19" ht="23.7" customHeight="1" x14ac:dyDescent="0.3">
      <c r="A17" s="16"/>
      <c r="B17" s="17" t="s">
        <v>31</v>
      </c>
      <c r="C17" s="13">
        <f t="shared" ref="C17:R17" si="0">SUM(C13:C16)</f>
        <v>4</v>
      </c>
      <c r="D17" s="13">
        <f t="shared" si="0"/>
        <v>8</v>
      </c>
      <c r="E17" s="13">
        <f t="shared" si="0"/>
        <v>0</v>
      </c>
      <c r="F17" s="13">
        <f t="shared" si="0"/>
        <v>8</v>
      </c>
      <c r="G17" s="13">
        <f t="shared" si="0"/>
        <v>0</v>
      </c>
      <c r="H17" s="13">
        <f t="shared" si="0"/>
        <v>0</v>
      </c>
      <c r="I17" s="13">
        <f t="shared" si="0"/>
        <v>0</v>
      </c>
      <c r="J17" s="13">
        <f t="shared" si="0"/>
        <v>0</v>
      </c>
      <c r="K17" s="13">
        <f t="shared" si="0"/>
        <v>0</v>
      </c>
      <c r="L17" s="13">
        <f t="shared" si="0"/>
        <v>0</v>
      </c>
      <c r="M17" s="13">
        <f t="shared" si="0"/>
        <v>0</v>
      </c>
      <c r="N17" s="13">
        <f t="shared" si="0"/>
        <v>0</v>
      </c>
      <c r="O17" s="13">
        <f t="shared" si="0"/>
        <v>0</v>
      </c>
      <c r="P17" s="13">
        <f t="shared" si="0"/>
        <v>0</v>
      </c>
      <c r="Q17" s="13">
        <f t="shared" si="0"/>
        <v>0</v>
      </c>
      <c r="R17" s="13">
        <f t="shared" si="0"/>
        <v>0</v>
      </c>
      <c r="S17" s="14"/>
    </row>
    <row r="18" spans="1:19" ht="23.7" customHeight="1" x14ac:dyDescent="0.3">
      <c r="A18" s="629" t="s">
        <v>17</v>
      </c>
      <c r="B18" s="630"/>
      <c r="C18" s="13">
        <v>17</v>
      </c>
      <c r="D18" s="13">
        <v>18</v>
      </c>
      <c r="E18" s="13">
        <v>19</v>
      </c>
      <c r="F18" s="13">
        <v>20</v>
      </c>
      <c r="G18" s="13">
        <v>21</v>
      </c>
      <c r="H18" s="13">
        <v>22</v>
      </c>
      <c r="I18" s="13">
        <v>23</v>
      </c>
      <c r="J18" s="13">
        <v>24</v>
      </c>
      <c r="K18" s="13">
        <v>25</v>
      </c>
      <c r="L18" s="13">
        <v>26</v>
      </c>
      <c r="M18" s="13">
        <v>27</v>
      </c>
      <c r="N18" s="13">
        <v>28</v>
      </c>
      <c r="O18" s="13">
        <v>29</v>
      </c>
      <c r="P18" s="13">
        <v>30</v>
      </c>
      <c r="Q18" s="13">
        <v>31</v>
      </c>
      <c r="R18" s="13" t="s">
        <v>115</v>
      </c>
      <c r="S18" s="14"/>
    </row>
    <row r="19" spans="1:19" ht="23.7" customHeight="1" x14ac:dyDescent="0.3">
      <c r="A19" s="631" t="s">
        <v>277</v>
      </c>
      <c r="B19" s="632"/>
      <c r="C19" s="15" t="s">
        <v>109</v>
      </c>
      <c r="D19" s="15" t="s">
        <v>110</v>
      </c>
      <c r="E19" s="15" t="s">
        <v>111</v>
      </c>
      <c r="F19" s="15" t="s">
        <v>112</v>
      </c>
      <c r="G19" s="15" t="s">
        <v>113</v>
      </c>
      <c r="H19" s="15" t="s">
        <v>107</v>
      </c>
      <c r="I19" s="15" t="s">
        <v>108</v>
      </c>
      <c r="J19" s="15" t="s">
        <v>109</v>
      </c>
      <c r="K19" s="15" t="s">
        <v>110</v>
      </c>
      <c r="L19" s="15" t="s">
        <v>111</v>
      </c>
      <c r="M19" s="15" t="s">
        <v>112</v>
      </c>
      <c r="N19" s="15" t="s">
        <v>113</v>
      </c>
      <c r="O19" s="15" t="s">
        <v>107</v>
      </c>
      <c r="P19" s="15" t="s">
        <v>108</v>
      </c>
      <c r="Q19" s="15" t="s">
        <v>109</v>
      </c>
      <c r="R19" s="13"/>
      <c r="S19" s="14"/>
    </row>
    <row r="20" spans="1:19" ht="23.7" customHeight="1" x14ac:dyDescent="0.3">
      <c r="A20" s="625" t="s">
        <v>114</v>
      </c>
      <c r="B20" s="15" t="s">
        <v>69</v>
      </c>
      <c r="C20" s="15"/>
      <c r="D20" s="15"/>
      <c r="E20" s="15"/>
      <c r="F20" s="15"/>
      <c r="G20" s="15"/>
      <c r="H20" s="15"/>
      <c r="I20" s="15"/>
      <c r="J20" s="15"/>
      <c r="K20" s="15"/>
      <c r="L20" s="15"/>
      <c r="M20" s="15"/>
      <c r="N20" s="15"/>
      <c r="O20" s="15"/>
      <c r="P20" s="15"/>
      <c r="Q20" s="15"/>
      <c r="R20" s="13">
        <f>SUM(C13:R13)+SUM(C20:Q20)</f>
        <v>8</v>
      </c>
      <c r="S20" s="14"/>
    </row>
    <row r="21" spans="1:19" ht="23.7" customHeight="1" x14ac:dyDescent="0.3">
      <c r="A21" s="626"/>
      <c r="B21" s="15" t="s">
        <v>70</v>
      </c>
      <c r="C21" s="15"/>
      <c r="D21" s="15"/>
      <c r="E21" s="15"/>
      <c r="F21" s="15"/>
      <c r="G21" s="15"/>
      <c r="H21" s="15"/>
      <c r="I21" s="15"/>
      <c r="J21" s="15"/>
      <c r="K21" s="15"/>
      <c r="L21" s="15"/>
      <c r="M21" s="15"/>
      <c r="N21" s="15"/>
      <c r="O21" s="15"/>
      <c r="P21" s="15"/>
      <c r="Q21" s="15"/>
      <c r="R21" s="13">
        <f>SUM(C14:R14)+SUM(C21:Q21)</f>
        <v>8</v>
      </c>
      <c r="S21" s="14"/>
    </row>
    <row r="22" spans="1:19" ht="23.7" customHeight="1" x14ac:dyDescent="0.3">
      <c r="A22" s="626"/>
      <c r="B22" s="15" t="s">
        <v>71</v>
      </c>
      <c r="C22" s="15"/>
      <c r="D22" s="15"/>
      <c r="E22" s="15"/>
      <c r="F22" s="15"/>
      <c r="G22" s="15"/>
      <c r="H22" s="15"/>
      <c r="I22" s="15"/>
      <c r="J22" s="15"/>
      <c r="K22" s="15"/>
      <c r="L22" s="15"/>
      <c r="M22" s="15"/>
      <c r="N22" s="15"/>
      <c r="O22" s="15"/>
      <c r="P22" s="15"/>
      <c r="Q22" s="15"/>
      <c r="R22" s="13">
        <f>SUM(C15:R15)+SUM(C22:Q22)</f>
        <v>4</v>
      </c>
      <c r="S22" s="14"/>
    </row>
    <row r="23" spans="1:19" ht="23.7" customHeight="1" x14ac:dyDescent="0.3">
      <c r="A23" s="627"/>
      <c r="B23" s="15"/>
      <c r="C23" s="15"/>
      <c r="D23" s="15"/>
      <c r="E23" s="15"/>
      <c r="F23" s="15"/>
      <c r="G23" s="15"/>
      <c r="H23" s="15"/>
      <c r="I23" s="15"/>
      <c r="J23" s="15"/>
      <c r="K23" s="15"/>
      <c r="L23" s="15"/>
      <c r="M23" s="15"/>
      <c r="N23" s="15"/>
      <c r="O23" s="15"/>
      <c r="P23" s="15"/>
      <c r="Q23" s="15"/>
      <c r="R23" s="13">
        <f>SUM(C16:R16)+SUM(C23:Q23)</f>
        <v>0</v>
      </c>
      <c r="S23" s="14"/>
    </row>
    <row r="24" spans="1:19" ht="23.7" customHeight="1" x14ac:dyDescent="0.3">
      <c r="A24" s="18"/>
      <c r="B24" s="19" t="s">
        <v>31</v>
      </c>
      <c r="C24" s="13">
        <f t="shared" ref="C24:R24" si="1">SUM(C20:C23)</f>
        <v>0</v>
      </c>
      <c r="D24" s="13">
        <f t="shared" si="1"/>
        <v>0</v>
      </c>
      <c r="E24" s="13">
        <f t="shared" si="1"/>
        <v>0</v>
      </c>
      <c r="F24" s="13">
        <f t="shared" si="1"/>
        <v>0</v>
      </c>
      <c r="G24" s="13">
        <f t="shared" si="1"/>
        <v>0</v>
      </c>
      <c r="H24" s="13">
        <f t="shared" si="1"/>
        <v>0</v>
      </c>
      <c r="I24" s="13">
        <f t="shared" si="1"/>
        <v>0</v>
      </c>
      <c r="J24" s="13">
        <f t="shared" si="1"/>
        <v>0</v>
      </c>
      <c r="K24" s="13">
        <f t="shared" si="1"/>
        <v>0</v>
      </c>
      <c r="L24" s="13">
        <f t="shared" si="1"/>
        <v>0</v>
      </c>
      <c r="M24" s="13">
        <f t="shared" si="1"/>
        <v>0</v>
      </c>
      <c r="N24" s="13">
        <f t="shared" si="1"/>
        <v>0</v>
      </c>
      <c r="O24" s="13">
        <f t="shared" si="1"/>
        <v>0</v>
      </c>
      <c r="P24" s="13">
        <f t="shared" si="1"/>
        <v>0</v>
      </c>
      <c r="Q24" s="13">
        <f t="shared" si="1"/>
        <v>0</v>
      </c>
      <c r="R24" s="13">
        <f t="shared" si="1"/>
        <v>20</v>
      </c>
      <c r="S24" s="14"/>
    </row>
    <row r="25" spans="1:19" ht="15.6" x14ac:dyDescent="0.3">
      <c r="A25" s="20"/>
      <c r="B25" s="20"/>
      <c r="C25" s="20"/>
      <c r="D25" s="20"/>
      <c r="E25" s="20"/>
      <c r="F25" s="20"/>
      <c r="G25" s="20"/>
      <c r="H25" s="20"/>
      <c r="I25" s="20"/>
      <c r="J25" s="20"/>
      <c r="K25" s="20"/>
      <c r="L25" s="20"/>
      <c r="M25" s="20"/>
      <c r="N25" s="20"/>
      <c r="O25" s="20"/>
      <c r="P25" s="20"/>
      <c r="Q25" s="20"/>
      <c r="R25" s="20"/>
      <c r="S25" s="14"/>
    </row>
    <row r="26" spans="1:19" ht="23.7" customHeight="1" x14ac:dyDescent="0.3">
      <c r="A26" s="21" t="s">
        <v>413</v>
      </c>
      <c r="B26" s="21"/>
      <c r="C26" s="20"/>
      <c r="D26" s="20"/>
      <c r="E26" s="21" t="s">
        <v>414</v>
      </c>
      <c r="F26" s="21"/>
      <c r="G26" s="20"/>
      <c r="H26" s="20"/>
      <c r="I26" s="20"/>
      <c r="J26" s="21" t="s">
        <v>457</v>
      </c>
      <c r="K26" s="21"/>
      <c r="L26" s="20"/>
      <c r="M26" s="20"/>
      <c r="N26" s="20"/>
      <c r="O26" s="20"/>
      <c r="P26" s="20"/>
      <c r="Q26" s="20"/>
      <c r="R26" s="20"/>
      <c r="S26" s="14"/>
    </row>
    <row r="27" spans="1:19" ht="15.6" x14ac:dyDescent="0.3">
      <c r="A27" s="20"/>
      <c r="B27" s="20"/>
      <c r="C27" s="20"/>
      <c r="D27" s="20"/>
      <c r="E27" s="20"/>
      <c r="F27" s="20"/>
      <c r="G27" s="20"/>
      <c r="H27" s="20"/>
      <c r="I27" s="20"/>
      <c r="J27" s="20"/>
      <c r="K27" s="20"/>
      <c r="L27" s="20"/>
      <c r="M27" s="20"/>
      <c r="N27" s="20"/>
      <c r="O27" s="20"/>
      <c r="P27" s="20"/>
      <c r="Q27" s="20"/>
      <c r="R27" s="20"/>
      <c r="S27" s="14"/>
    </row>
    <row r="28" spans="1:19" ht="23.7" customHeight="1" x14ac:dyDescent="0.3">
      <c r="A28" s="281" t="s">
        <v>277</v>
      </c>
      <c r="B28" s="281"/>
      <c r="C28" s="327" t="s">
        <v>415</v>
      </c>
      <c r="D28" s="327"/>
      <c r="E28" s="327"/>
      <c r="F28" s="328"/>
      <c r="G28" s="327" t="s">
        <v>416</v>
      </c>
      <c r="H28" s="327"/>
      <c r="I28" s="327"/>
      <c r="J28" s="328"/>
      <c r="K28" s="327" t="s">
        <v>417</v>
      </c>
      <c r="L28" s="327"/>
      <c r="M28" s="327"/>
      <c r="N28" s="327"/>
      <c r="O28" s="281"/>
      <c r="P28" s="281"/>
      <c r="Q28" s="281"/>
      <c r="R28" s="281"/>
      <c r="S28" s="282"/>
    </row>
  </sheetData>
  <mergeCells count="12">
    <mergeCell ref="A2:R2"/>
    <mergeCell ref="A4:R4"/>
    <mergeCell ref="A5:R5"/>
    <mergeCell ref="A6:R6"/>
    <mergeCell ref="A19:B19"/>
    <mergeCell ref="A20:A23"/>
    <mergeCell ref="A8:R8"/>
    <mergeCell ref="A9:R9"/>
    <mergeCell ref="A11:B11"/>
    <mergeCell ref="A12:B12"/>
    <mergeCell ref="A13:A16"/>
    <mergeCell ref="A18:B18"/>
  </mergeCells>
  <phoneticPr fontId="2" type="noConversion"/>
  <pageMargins left="0.70866141732283472" right="0.70866141732283472" top="0.74803149606299213" bottom="0.74803149606299213" header="0.31496062992125984" footer="0.31496062992125984"/>
  <pageSetup paperSize="9" scale="81" orientation="landscape" blackAndWhite="1" r:id="rId1"/>
  <rowBreaks count="1" manualBreakCount="1">
    <brk id="29" max="1638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56"/>
  <sheetViews>
    <sheetView topLeftCell="A32" zoomScale="85" zoomScaleNormal="85" zoomScaleSheetLayoutView="100" workbookViewId="0">
      <selection activeCell="F40" sqref="F40"/>
    </sheetView>
  </sheetViews>
  <sheetFormatPr defaultColWidth="9" defaultRowHeight="21.45" customHeight="1" x14ac:dyDescent="0.3"/>
  <cols>
    <col min="1" max="1" width="9.109375" style="6" customWidth="1"/>
    <col min="2" max="2" width="10.33203125" style="6" customWidth="1"/>
    <col min="3" max="3" width="14.44140625" style="6" customWidth="1"/>
    <col min="4" max="4" width="11.77734375" style="6" customWidth="1"/>
    <col min="5" max="5" width="11.6640625" style="6" customWidth="1"/>
    <col min="6" max="6" width="12.44140625" style="6" customWidth="1"/>
    <col min="7" max="7" width="12.88671875" style="6" customWidth="1"/>
    <col min="8" max="8" width="13.77734375" style="6" customWidth="1"/>
    <col min="9" max="10" width="11.6640625" style="6" customWidth="1"/>
    <col min="11" max="11" width="14.44140625" style="6" customWidth="1"/>
    <col min="12" max="12" width="9.44140625" style="6" customWidth="1"/>
    <col min="13" max="13" width="11.88671875" style="6" customWidth="1"/>
    <col min="14" max="14" width="8.77734375" style="6" customWidth="1"/>
    <col min="15" max="15" width="12.77734375" style="6" customWidth="1"/>
    <col min="16" max="16" width="11.44140625" style="6" customWidth="1"/>
    <col min="17" max="17" width="10.21875" style="6" customWidth="1"/>
    <col min="18" max="16384" width="9" style="6"/>
  </cols>
  <sheetData>
    <row r="1" spans="1:17" ht="21.45" customHeight="1" x14ac:dyDescent="0.3">
      <c r="A1" s="6" t="s">
        <v>165</v>
      </c>
      <c r="F1" s="283" t="str">
        <f>工時統計表!Q3</f>
        <v>xx年x月</v>
      </c>
      <c r="G1" s="284" t="s">
        <v>278</v>
      </c>
      <c r="H1" s="285"/>
    </row>
    <row r="2" spans="1:17" ht="21.45" customHeight="1" thickBot="1" x14ac:dyDescent="0.35">
      <c r="M2" s="647" t="s">
        <v>16</v>
      </c>
      <c r="N2" s="647"/>
      <c r="O2" s="647"/>
    </row>
    <row r="3" spans="1:17" s="286" customFormat="1" ht="21.45" customHeight="1" x14ac:dyDescent="0.3">
      <c r="A3" s="670" t="s">
        <v>100</v>
      </c>
      <c r="B3" s="644" t="s">
        <v>279</v>
      </c>
      <c r="C3" s="644" t="s">
        <v>170</v>
      </c>
      <c r="D3" s="644" t="s">
        <v>280</v>
      </c>
      <c r="E3" s="644" t="s">
        <v>281</v>
      </c>
      <c r="F3" s="644" t="s">
        <v>282</v>
      </c>
      <c r="G3" s="640" t="s">
        <v>418</v>
      </c>
      <c r="H3" s="638" t="s">
        <v>419</v>
      </c>
      <c r="I3" s="594" t="s">
        <v>283</v>
      </c>
      <c r="J3" s="594" t="s">
        <v>283</v>
      </c>
      <c r="K3" s="638" t="s">
        <v>284</v>
      </c>
      <c r="L3" s="638" t="s">
        <v>420</v>
      </c>
      <c r="M3" s="638" t="s">
        <v>421</v>
      </c>
      <c r="N3" s="640" t="s">
        <v>422</v>
      </c>
      <c r="O3" s="642" t="s">
        <v>423</v>
      </c>
      <c r="P3" s="651" t="s">
        <v>460</v>
      </c>
      <c r="Q3" s="651" t="s">
        <v>383</v>
      </c>
    </row>
    <row r="4" spans="1:17" s="286" customFormat="1" ht="21.45" customHeight="1" x14ac:dyDescent="0.3">
      <c r="A4" s="671"/>
      <c r="B4" s="645"/>
      <c r="C4" s="645"/>
      <c r="D4" s="645"/>
      <c r="E4" s="645"/>
      <c r="F4" s="645"/>
      <c r="G4" s="641"/>
      <c r="H4" s="639"/>
      <c r="I4" s="324"/>
      <c r="J4" s="325"/>
      <c r="K4" s="639"/>
      <c r="L4" s="639"/>
      <c r="M4" s="639"/>
      <c r="N4" s="641"/>
      <c r="O4" s="643"/>
      <c r="P4" s="654"/>
      <c r="Q4" s="652"/>
    </row>
    <row r="5" spans="1:17" s="289" customFormat="1" ht="21.45" customHeight="1" thickBot="1" x14ac:dyDescent="0.35">
      <c r="A5" s="672"/>
      <c r="B5" s="673"/>
      <c r="C5" s="593" t="s">
        <v>140</v>
      </c>
      <c r="D5" s="593" t="s">
        <v>141</v>
      </c>
      <c r="E5" s="593" t="s">
        <v>142</v>
      </c>
      <c r="F5" s="593" t="s">
        <v>143</v>
      </c>
      <c r="G5" s="287" t="s">
        <v>144</v>
      </c>
      <c r="H5" s="287" t="s">
        <v>285</v>
      </c>
      <c r="I5" s="593" t="s">
        <v>145</v>
      </c>
      <c r="J5" s="593" t="s">
        <v>146</v>
      </c>
      <c r="K5" s="593" t="s">
        <v>147</v>
      </c>
      <c r="L5" s="593" t="s">
        <v>148</v>
      </c>
      <c r="M5" s="287" t="s">
        <v>149</v>
      </c>
      <c r="N5" s="287" t="s">
        <v>150</v>
      </c>
      <c r="O5" s="288" t="s">
        <v>151</v>
      </c>
      <c r="P5" s="655"/>
      <c r="Q5" s="653"/>
    </row>
    <row r="6" spans="1:17" ht="21.45" customHeight="1" thickTop="1" x14ac:dyDescent="0.3">
      <c r="A6" s="290" t="str">
        <f>工時統計表!A4</f>
        <v>創新或研究發展人員</v>
      </c>
      <c r="B6" s="67"/>
      <c r="C6" s="67"/>
      <c r="D6" s="67"/>
      <c r="E6" s="67"/>
      <c r="F6" s="67"/>
      <c r="G6" s="291"/>
      <c r="H6" s="291"/>
      <c r="I6" s="67"/>
      <c r="J6" s="67"/>
      <c r="K6" s="67"/>
      <c r="L6" s="67"/>
      <c r="M6" s="291"/>
      <c r="N6" s="291"/>
      <c r="O6" s="292"/>
      <c r="P6" s="293"/>
      <c r="Q6" s="294"/>
    </row>
    <row r="7" spans="1:17" ht="21.45" customHeight="1" x14ac:dyDescent="0.3">
      <c r="A7" s="295" t="str">
        <f>工時統計表!A6</f>
        <v>張三</v>
      </c>
      <c r="B7" s="317" t="s">
        <v>286</v>
      </c>
      <c r="C7" s="318">
        <v>60000</v>
      </c>
      <c r="D7" s="319">
        <v>5000</v>
      </c>
      <c r="E7" s="318">
        <v>5000</v>
      </c>
      <c r="F7" s="296">
        <f>SUM(C7:E7)</f>
        <v>70000</v>
      </c>
      <c r="G7" s="296">
        <f>ROUND(F7*2/12,0)</f>
        <v>11667</v>
      </c>
      <c r="H7" s="318">
        <v>2000</v>
      </c>
      <c r="I7" s="318">
        <v>0</v>
      </c>
      <c r="J7" s="318">
        <v>5000</v>
      </c>
      <c r="K7" s="296">
        <f>F7+H7+SUM(I7:J7)</f>
        <v>77000</v>
      </c>
      <c r="L7" s="297">
        <f>工時統計表!AH6</f>
        <v>0.23</v>
      </c>
      <c r="M7" s="296">
        <f>ROUND(K7*L7,0)</f>
        <v>17710</v>
      </c>
      <c r="N7" s="322"/>
      <c r="O7" s="298">
        <f>ROUND(M7+N7,0)</f>
        <v>17710</v>
      </c>
      <c r="P7" s="299" t="str">
        <f>IF(H7&gt;G7,"異常","")</f>
        <v/>
      </c>
      <c r="Q7" s="300" t="str">
        <f>IF(L7&gt;1,"異常","")</f>
        <v/>
      </c>
    </row>
    <row r="8" spans="1:17" ht="21.45" customHeight="1" x14ac:dyDescent="0.3">
      <c r="A8" s="295" t="str">
        <f>工時統計表!A7</f>
        <v>李四</v>
      </c>
      <c r="B8" s="317" t="s">
        <v>287</v>
      </c>
      <c r="C8" s="318">
        <v>70000</v>
      </c>
      <c r="D8" s="318">
        <v>0</v>
      </c>
      <c r="E8" s="318">
        <v>0</v>
      </c>
      <c r="F8" s="296">
        <f>SUM(C8:E8)</f>
        <v>70000</v>
      </c>
      <c r="G8" s="296">
        <f>ROUND(F8*2/12,0)</f>
        <v>11667</v>
      </c>
      <c r="H8" s="318">
        <v>11000</v>
      </c>
      <c r="I8" s="318">
        <v>10000</v>
      </c>
      <c r="J8" s="318">
        <v>5000</v>
      </c>
      <c r="K8" s="296">
        <f t="shared" ref="K8:K21" si="0">F8+H8+SUM(I8:J8)</f>
        <v>96000</v>
      </c>
      <c r="L8" s="297">
        <f>工時統計表!AH7</f>
        <v>0.31</v>
      </c>
      <c r="M8" s="296">
        <f>ROUND(K8*L8,0)</f>
        <v>29760</v>
      </c>
      <c r="N8" s="322"/>
      <c r="O8" s="298">
        <f>ROUND(M8+N8,0)</f>
        <v>29760</v>
      </c>
      <c r="P8" s="299" t="str">
        <f t="shared" ref="P8:P21" si="1">IF(H8&gt;G8,"異常","")</f>
        <v/>
      </c>
      <c r="Q8" s="300" t="str">
        <f t="shared" ref="Q8:Q21" si="2">IF(L8&gt;1,"異常","")</f>
        <v/>
      </c>
    </row>
    <row r="9" spans="1:17" ht="21.45" customHeight="1" x14ac:dyDescent="0.3">
      <c r="A9" s="295" t="str">
        <f>工時統計表!A8</f>
        <v>王五</v>
      </c>
      <c r="B9" s="317" t="s">
        <v>286</v>
      </c>
      <c r="C9" s="318">
        <v>50000</v>
      </c>
      <c r="D9" s="318"/>
      <c r="E9" s="318"/>
      <c r="F9" s="296">
        <f>SUM(C9:E9)</f>
        <v>50000</v>
      </c>
      <c r="G9" s="296">
        <f>ROUND(F9*2/12,0)</f>
        <v>8333</v>
      </c>
      <c r="H9" s="318">
        <v>8333</v>
      </c>
      <c r="I9" s="318">
        <v>10000</v>
      </c>
      <c r="J9" s="318"/>
      <c r="K9" s="296">
        <f t="shared" si="0"/>
        <v>68333</v>
      </c>
      <c r="L9" s="297">
        <f>工時統計表!AH8</f>
        <v>0.35</v>
      </c>
      <c r="M9" s="296">
        <f>ROUND(K9*L9,0)</f>
        <v>23917</v>
      </c>
      <c r="N9" s="322"/>
      <c r="O9" s="298">
        <f>ROUND(M9+N9,0)</f>
        <v>23917</v>
      </c>
      <c r="P9" s="299" t="str">
        <f t="shared" si="1"/>
        <v/>
      </c>
      <c r="Q9" s="300" t="str">
        <f t="shared" si="2"/>
        <v/>
      </c>
    </row>
    <row r="10" spans="1:17" ht="21.45" customHeight="1" x14ac:dyDescent="0.3">
      <c r="A10" s="295">
        <f>工時統計表!A9</f>
        <v>0</v>
      </c>
      <c r="B10" s="317"/>
      <c r="C10" s="318" t="s">
        <v>152</v>
      </c>
      <c r="D10" s="318" t="s">
        <v>152</v>
      </c>
      <c r="E10" s="318" t="s">
        <v>152</v>
      </c>
      <c r="F10" s="296">
        <f>SUM(C10:E10)</f>
        <v>0</v>
      </c>
      <c r="G10" s="296">
        <f>ROUND(F10*2/12,0)</f>
        <v>0</v>
      </c>
      <c r="H10" s="318"/>
      <c r="I10" s="318"/>
      <c r="J10" s="318"/>
      <c r="K10" s="296">
        <f t="shared" si="0"/>
        <v>0</v>
      </c>
      <c r="L10" s="297">
        <f>工時統計表!AH9</f>
        <v>0</v>
      </c>
      <c r="M10" s="296">
        <f>ROUND(K10*L10,0)</f>
        <v>0</v>
      </c>
      <c r="N10" s="322"/>
      <c r="O10" s="298">
        <f>ROUND(M10+N10,0)</f>
        <v>0</v>
      </c>
      <c r="P10" s="299" t="str">
        <f t="shared" si="1"/>
        <v/>
      </c>
      <c r="Q10" s="300" t="str">
        <f t="shared" si="2"/>
        <v/>
      </c>
    </row>
    <row r="11" spans="1:17" ht="21.45" customHeight="1" x14ac:dyDescent="0.3">
      <c r="A11" s="295">
        <f>工時統計表!A10</f>
        <v>0</v>
      </c>
      <c r="B11" s="317"/>
      <c r="C11" s="318"/>
      <c r="D11" s="318"/>
      <c r="E11" s="318"/>
      <c r="F11" s="296">
        <f t="shared" ref="F11:F21" si="3">SUM(C11:E11)</f>
        <v>0</v>
      </c>
      <c r="G11" s="296">
        <f t="shared" ref="G11:G21" si="4">ROUND(F11*2/12,0)</f>
        <v>0</v>
      </c>
      <c r="H11" s="318"/>
      <c r="I11" s="318"/>
      <c r="J11" s="318"/>
      <c r="K11" s="296">
        <f t="shared" si="0"/>
        <v>0</v>
      </c>
      <c r="L11" s="297">
        <f>工時統計表!AH10</f>
        <v>0</v>
      </c>
      <c r="M11" s="296">
        <f t="shared" ref="M11:M21" si="5">ROUND(K11*L11,0)</f>
        <v>0</v>
      </c>
      <c r="N11" s="322"/>
      <c r="O11" s="298">
        <f t="shared" ref="O11:O21" si="6">ROUND(M11+N11,0)</f>
        <v>0</v>
      </c>
      <c r="P11" s="299" t="str">
        <f t="shared" si="1"/>
        <v/>
      </c>
      <c r="Q11" s="300" t="str">
        <f t="shared" si="2"/>
        <v/>
      </c>
    </row>
    <row r="12" spans="1:17" ht="21.45" customHeight="1" x14ac:dyDescent="0.3">
      <c r="A12" s="295">
        <f>工時統計表!A11</f>
        <v>0</v>
      </c>
      <c r="B12" s="317"/>
      <c r="C12" s="318"/>
      <c r="D12" s="318"/>
      <c r="E12" s="318"/>
      <c r="F12" s="296">
        <f t="shared" si="3"/>
        <v>0</v>
      </c>
      <c r="G12" s="296">
        <f t="shared" si="4"/>
        <v>0</v>
      </c>
      <c r="H12" s="318"/>
      <c r="I12" s="318"/>
      <c r="J12" s="318"/>
      <c r="K12" s="296">
        <f t="shared" si="0"/>
        <v>0</v>
      </c>
      <c r="L12" s="297">
        <f>工時統計表!AH11</f>
        <v>0</v>
      </c>
      <c r="M12" s="296">
        <f t="shared" si="5"/>
        <v>0</v>
      </c>
      <c r="N12" s="322"/>
      <c r="O12" s="298">
        <f t="shared" si="6"/>
        <v>0</v>
      </c>
      <c r="P12" s="299" t="str">
        <f t="shared" si="1"/>
        <v/>
      </c>
      <c r="Q12" s="300" t="str">
        <f t="shared" si="2"/>
        <v/>
      </c>
    </row>
    <row r="13" spans="1:17" ht="21.45" customHeight="1" x14ac:dyDescent="0.3">
      <c r="A13" s="295">
        <f>工時統計表!A12</f>
        <v>0</v>
      </c>
      <c r="B13" s="317"/>
      <c r="C13" s="318"/>
      <c r="D13" s="318"/>
      <c r="E13" s="318"/>
      <c r="F13" s="296">
        <f t="shared" si="3"/>
        <v>0</v>
      </c>
      <c r="G13" s="296">
        <f t="shared" si="4"/>
        <v>0</v>
      </c>
      <c r="H13" s="318"/>
      <c r="I13" s="318"/>
      <c r="J13" s="318"/>
      <c r="K13" s="296">
        <f t="shared" si="0"/>
        <v>0</v>
      </c>
      <c r="L13" s="297">
        <f>工時統計表!AH12</f>
        <v>0</v>
      </c>
      <c r="M13" s="296">
        <f t="shared" si="5"/>
        <v>0</v>
      </c>
      <c r="N13" s="322"/>
      <c r="O13" s="298">
        <f t="shared" si="6"/>
        <v>0</v>
      </c>
      <c r="P13" s="299" t="str">
        <f t="shared" si="1"/>
        <v/>
      </c>
      <c r="Q13" s="300" t="str">
        <f t="shared" si="2"/>
        <v/>
      </c>
    </row>
    <row r="14" spans="1:17" ht="21.45" customHeight="1" x14ac:dyDescent="0.3">
      <c r="A14" s="295">
        <f>工時統計表!A13</f>
        <v>0</v>
      </c>
      <c r="B14" s="317"/>
      <c r="C14" s="318"/>
      <c r="D14" s="318"/>
      <c r="E14" s="318"/>
      <c r="F14" s="296">
        <f t="shared" si="3"/>
        <v>0</v>
      </c>
      <c r="G14" s="296">
        <f t="shared" si="4"/>
        <v>0</v>
      </c>
      <c r="H14" s="318"/>
      <c r="I14" s="318"/>
      <c r="J14" s="318"/>
      <c r="K14" s="296">
        <f t="shared" si="0"/>
        <v>0</v>
      </c>
      <c r="L14" s="297">
        <f>工時統計表!AH13</f>
        <v>0</v>
      </c>
      <c r="M14" s="296">
        <f t="shared" si="5"/>
        <v>0</v>
      </c>
      <c r="N14" s="322"/>
      <c r="O14" s="298">
        <f t="shared" si="6"/>
        <v>0</v>
      </c>
      <c r="P14" s="299" t="str">
        <f t="shared" si="1"/>
        <v/>
      </c>
      <c r="Q14" s="300" t="str">
        <f t="shared" si="2"/>
        <v/>
      </c>
    </row>
    <row r="15" spans="1:17" ht="21.45" customHeight="1" x14ac:dyDescent="0.3">
      <c r="A15" s="295">
        <f>工時統計表!A14</f>
        <v>0</v>
      </c>
      <c r="B15" s="317"/>
      <c r="C15" s="318"/>
      <c r="D15" s="318"/>
      <c r="E15" s="318"/>
      <c r="F15" s="296">
        <f t="shared" si="3"/>
        <v>0</v>
      </c>
      <c r="G15" s="296">
        <f t="shared" si="4"/>
        <v>0</v>
      </c>
      <c r="H15" s="318"/>
      <c r="I15" s="318"/>
      <c r="J15" s="318"/>
      <c r="K15" s="296">
        <f t="shared" si="0"/>
        <v>0</v>
      </c>
      <c r="L15" s="297">
        <f>工時統計表!AH14</f>
        <v>0</v>
      </c>
      <c r="M15" s="296">
        <f t="shared" si="5"/>
        <v>0</v>
      </c>
      <c r="N15" s="322"/>
      <c r="O15" s="298">
        <f t="shared" si="6"/>
        <v>0</v>
      </c>
      <c r="P15" s="299" t="str">
        <f t="shared" si="1"/>
        <v/>
      </c>
      <c r="Q15" s="300" t="str">
        <f t="shared" si="2"/>
        <v/>
      </c>
    </row>
    <row r="16" spans="1:17" ht="21.45" customHeight="1" x14ac:dyDescent="0.3">
      <c r="A16" s="295">
        <f>工時統計表!A15</f>
        <v>0</v>
      </c>
      <c r="B16" s="317"/>
      <c r="C16" s="318"/>
      <c r="D16" s="318"/>
      <c r="E16" s="318"/>
      <c r="F16" s="296">
        <f t="shared" si="3"/>
        <v>0</v>
      </c>
      <c r="G16" s="296">
        <f t="shared" si="4"/>
        <v>0</v>
      </c>
      <c r="H16" s="318"/>
      <c r="I16" s="318"/>
      <c r="J16" s="318"/>
      <c r="K16" s="296">
        <f t="shared" si="0"/>
        <v>0</v>
      </c>
      <c r="L16" s="297">
        <f>工時統計表!AH15</f>
        <v>0</v>
      </c>
      <c r="M16" s="296">
        <f t="shared" si="5"/>
        <v>0</v>
      </c>
      <c r="N16" s="322"/>
      <c r="O16" s="298">
        <f t="shared" si="6"/>
        <v>0</v>
      </c>
      <c r="P16" s="299" t="str">
        <f t="shared" si="1"/>
        <v/>
      </c>
      <c r="Q16" s="300" t="str">
        <f t="shared" si="2"/>
        <v/>
      </c>
    </row>
    <row r="17" spans="1:17" ht="21.45" customHeight="1" x14ac:dyDescent="0.3">
      <c r="A17" s="295">
        <f>工時統計表!A16</f>
        <v>0</v>
      </c>
      <c r="B17" s="317"/>
      <c r="C17" s="318"/>
      <c r="D17" s="318"/>
      <c r="E17" s="318"/>
      <c r="F17" s="296">
        <f t="shared" si="3"/>
        <v>0</v>
      </c>
      <c r="G17" s="296">
        <f t="shared" si="4"/>
        <v>0</v>
      </c>
      <c r="H17" s="318"/>
      <c r="I17" s="318"/>
      <c r="J17" s="318"/>
      <c r="K17" s="296">
        <f t="shared" si="0"/>
        <v>0</v>
      </c>
      <c r="L17" s="297">
        <f>工時統計表!AH16</f>
        <v>0</v>
      </c>
      <c r="M17" s="296">
        <f t="shared" si="5"/>
        <v>0</v>
      </c>
      <c r="N17" s="322"/>
      <c r="O17" s="298">
        <f t="shared" si="6"/>
        <v>0</v>
      </c>
      <c r="P17" s="299" t="str">
        <f t="shared" si="1"/>
        <v/>
      </c>
      <c r="Q17" s="300" t="str">
        <f t="shared" si="2"/>
        <v/>
      </c>
    </row>
    <row r="18" spans="1:17" ht="21.45" customHeight="1" x14ac:dyDescent="0.3">
      <c r="A18" s="295">
        <f>工時統計表!A17</f>
        <v>0</v>
      </c>
      <c r="B18" s="317"/>
      <c r="C18" s="318"/>
      <c r="D18" s="318"/>
      <c r="E18" s="318"/>
      <c r="F18" s="296">
        <f t="shared" si="3"/>
        <v>0</v>
      </c>
      <c r="G18" s="296">
        <f t="shared" si="4"/>
        <v>0</v>
      </c>
      <c r="H18" s="318"/>
      <c r="I18" s="318"/>
      <c r="J18" s="318"/>
      <c r="K18" s="296">
        <f t="shared" si="0"/>
        <v>0</v>
      </c>
      <c r="L18" s="297">
        <f>工時統計表!AH17</f>
        <v>0</v>
      </c>
      <c r="M18" s="296">
        <f t="shared" si="5"/>
        <v>0</v>
      </c>
      <c r="N18" s="322"/>
      <c r="O18" s="298">
        <f t="shared" si="6"/>
        <v>0</v>
      </c>
      <c r="P18" s="299" t="str">
        <f t="shared" si="1"/>
        <v/>
      </c>
      <c r="Q18" s="300" t="str">
        <f t="shared" si="2"/>
        <v/>
      </c>
    </row>
    <row r="19" spans="1:17" ht="21.45" customHeight="1" x14ac:dyDescent="0.3">
      <c r="A19" s="295">
        <f>工時統計表!A18</f>
        <v>0</v>
      </c>
      <c r="B19" s="317"/>
      <c r="C19" s="318"/>
      <c r="D19" s="318"/>
      <c r="E19" s="318"/>
      <c r="F19" s="296">
        <f t="shared" si="3"/>
        <v>0</v>
      </c>
      <c r="G19" s="296">
        <f t="shared" si="4"/>
        <v>0</v>
      </c>
      <c r="H19" s="318"/>
      <c r="I19" s="318"/>
      <c r="J19" s="318"/>
      <c r="K19" s="296">
        <f t="shared" si="0"/>
        <v>0</v>
      </c>
      <c r="L19" s="297">
        <f>工時統計表!AH18</f>
        <v>0</v>
      </c>
      <c r="M19" s="296">
        <f t="shared" si="5"/>
        <v>0</v>
      </c>
      <c r="N19" s="322"/>
      <c r="O19" s="298">
        <f t="shared" si="6"/>
        <v>0</v>
      </c>
      <c r="P19" s="299" t="str">
        <f t="shared" si="1"/>
        <v/>
      </c>
      <c r="Q19" s="300" t="str">
        <f t="shared" si="2"/>
        <v/>
      </c>
    </row>
    <row r="20" spans="1:17" ht="21.45" customHeight="1" x14ac:dyDescent="0.3">
      <c r="A20" s="295">
        <f>工時統計表!A19</f>
        <v>0</v>
      </c>
      <c r="B20" s="317"/>
      <c r="C20" s="318"/>
      <c r="D20" s="318"/>
      <c r="E20" s="318"/>
      <c r="F20" s="296">
        <f t="shared" si="3"/>
        <v>0</v>
      </c>
      <c r="G20" s="296">
        <f t="shared" si="4"/>
        <v>0</v>
      </c>
      <c r="H20" s="318"/>
      <c r="I20" s="318"/>
      <c r="J20" s="318"/>
      <c r="K20" s="296">
        <f t="shared" si="0"/>
        <v>0</v>
      </c>
      <c r="L20" s="297">
        <f>工時統計表!AH19</f>
        <v>0</v>
      </c>
      <c r="M20" s="296">
        <f t="shared" si="5"/>
        <v>0</v>
      </c>
      <c r="N20" s="322"/>
      <c r="O20" s="298">
        <f t="shared" si="6"/>
        <v>0</v>
      </c>
      <c r="P20" s="299" t="str">
        <f t="shared" si="1"/>
        <v/>
      </c>
      <c r="Q20" s="300" t="str">
        <f t="shared" si="2"/>
        <v/>
      </c>
    </row>
    <row r="21" spans="1:17" ht="21.45" customHeight="1" thickBot="1" x14ac:dyDescent="0.35">
      <c r="A21" s="295">
        <f>工時統計表!A20</f>
        <v>0</v>
      </c>
      <c r="B21" s="320"/>
      <c r="C21" s="321"/>
      <c r="D21" s="321"/>
      <c r="E21" s="321"/>
      <c r="F21" s="301">
        <f t="shared" si="3"/>
        <v>0</v>
      </c>
      <c r="G21" s="301">
        <f t="shared" si="4"/>
        <v>0</v>
      </c>
      <c r="H21" s="321"/>
      <c r="I21" s="321"/>
      <c r="J21" s="321"/>
      <c r="K21" s="296">
        <f t="shared" si="0"/>
        <v>0</v>
      </c>
      <c r="L21" s="297">
        <f>工時統計表!AH20</f>
        <v>0</v>
      </c>
      <c r="M21" s="301">
        <f t="shared" si="5"/>
        <v>0</v>
      </c>
      <c r="N21" s="323"/>
      <c r="O21" s="302">
        <f t="shared" si="6"/>
        <v>0</v>
      </c>
      <c r="P21" s="303" t="str">
        <f t="shared" si="1"/>
        <v/>
      </c>
      <c r="Q21" s="304" t="str">
        <f t="shared" si="2"/>
        <v/>
      </c>
    </row>
    <row r="22" spans="1:17" ht="21.45" customHeight="1" x14ac:dyDescent="0.3">
      <c r="A22" s="656" t="s">
        <v>153</v>
      </c>
      <c r="B22" s="657"/>
      <c r="C22" s="657"/>
      <c r="D22" s="657"/>
      <c r="E22" s="657"/>
      <c r="F22" s="657"/>
      <c r="G22" s="657"/>
      <c r="H22" s="657"/>
      <c r="I22" s="657"/>
      <c r="J22" s="657"/>
      <c r="K22" s="657"/>
      <c r="L22" s="657"/>
      <c r="M22" s="657"/>
      <c r="N22" s="657"/>
      <c r="O22" s="589">
        <v>-20000</v>
      </c>
      <c r="P22" s="664"/>
      <c r="Q22" s="665"/>
    </row>
    <row r="23" spans="1:17" ht="21.45" customHeight="1" x14ac:dyDescent="0.3">
      <c r="A23" s="656" t="s">
        <v>154</v>
      </c>
      <c r="B23" s="657"/>
      <c r="C23" s="657"/>
      <c r="D23" s="657"/>
      <c r="E23" s="657"/>
      <c r="F23" s="657"/>
      <c r="G23" s="657"/>
      <c r="H23" s="657"/>
      <c r="I23" s="657"/>
      <c r="J23" s="657"/>
      <c r="K23" s="657"/>
      <c r="L23" s="657"/>
      <c r="M23" s="657"/>
      <c r="N23" s="657"/>
      <c r="O23" s="589"/>
      <c r="P23" s="666"/>
      <c r="Q23" s="667"/>
    </row>
    <row r="24" spans="1:17" ht="21.45" customHeight="1" x14ac:dyDescent="0.3">
      <c r="A24" s="635" t="s">
        <v>155</v>
      </c>
      <c r="B24" s="636"/>
      <c r="C24" s="636"/>
      <c r="D24" s="636"/>
      <c r="E24" s="636"/>
      <c r="F24" s="636"/>
      <c r="G24" s="636"/>
      <c r="H24" s="636"/>
      <c r="I24" s="636"/>
      <c r="J24" s="636"/>
      <c r="K24" s="636"/>
      <c r="L24" s="636"/>
      <c r="M24" s="636"/>
      <c r="N24" s="637"/>
      <c r="O24" s="589"/>
      <c r="P24" s="666"/>
      <c r="Q24" s="667"/>
    </row>
    <row r="25" spans="1:17" ht="21.45" hidden="1" customHeight="1" x14ac:dyDescent="0.3">
      <c r="A25" s="635" t="s">
        <v>424</v>
      </c>
      <c r="B25" s="636"/>
      <c r="C25" s="636"/>
      <c r="D25" s="636"/>
      <c r="E25" s="636"/>
      <c r="F25" s="636"/>
      <c r="G25" s="636"/>
      <c r="H25" s="636"/>
      <c r="I25" s="636"/>
      <c r="J25" s="636"/>
      <c r="K25" s="636"/>
      <c r="L25" s="636"/>
      <c r="M25" s="636"/>
      <c r="N25" s="637"/>
      <c r="O25" s="589"/>
      <c r="P25" s="666"/>
      <c r="Q25" s="667"/>
    </row>
    <row r="26" spans="1:17" ht="21.45" customHeight="1" thickBot="1" x14ac:dyDescent="0.35">
      <c r="A26" s="305" t="s">
        <v>115</v>
      </c>
      <c r="B26" s="267"/>
      <c r="C26" s="207">
        <f>SUM(C7:INDEX(C:C,ROW()-1))</f>
        <v>180000</v>
      </c>
      <c r="D26" s="207">
        <f>SUM(D7:INDEX(D:D,ROW()-1))</f>
        <v>5000</v>
      </c>
      <c r="E26" s="207">
        <f>SUM(E7:INDEX(E:E,ROW()-1))</f>
        <v>5000</v>
      </c>
      <c r="F26" s="207">
        <f>SUM(F7:INDEX(F:F,ROW()-1))</f>
        <v>190000</v>
      </c>
      <c r="G26" s="207">
        <f>SUM(G7:INDEX(G:G,ROW()-1))</f>
        <v>31667</v>
      </c>
      <c r="H26" s="207">
        <f>SUM(H7:INDEX(H:H,ROW()-1))</f>
        <v>21333</v>
      </c>
      <c r="I26" s="207">
        <f>SUM(I7:INDEX(I:I,ROW()-1))</f>
        <v>20000</v>
      </c>
      <c r="J26" s="207">
        <f>SUM(J7:INDEX(J:J,ROW()-1))</f>
        <v>10000</v>
      </c>
      <c r="K26" s="207">
        <f>SUM(K7:INDEX(K:K,ROW()-1))</f>
        <v>241333</v>
      </c>
      <c r="L26" s="306">
        <f>SUM(L7:INDEX(L:L,ROW()-1))</f>
        <v>0.89</v>
      </c>
      <c r="M26" s="207">
        <f>SUM(M7:INDEX(M:M,ROW()-1))</f>
        <v>71387</v>
      </c>
      <c r="N26" s="207">
        <f>SUM(N7:INDEX(N:N,ROW()-1))</f>
        <v>0</v>
      </c>
      <c r="O26" s="590">
        <f>SUM(O7:INDEX(O:O,ROW()-1))</f>
        <v>51387</v>
      </c>
      <c r="P26" s="668"/>
      <c r="Q26" s="669"/>
    </row>
    <row r="27" spans="1:17" ht="21.45" customHeight="1" thickTop="1" x14ac:dyDescent="0.3">
      <c r="A27" s="307" t="str">
        <f>工時統計表!A22</f>
        <v>國際研發人員薪資</v>
      </c>
      <c r="B27" s="308"/>
      <c r="C27" s="309"/>
      <c r="D27" s="310"/>
      <c r="E27" s="309"/>
      <c r="F27" s="309"/>
      <c r="G27" s="309"/>
      <c r="H27" s="309"/>
      <c r="I27" s="309"/>
      <c r="J27" s="309"/>
      <c r="K27" s="309"/>
      <c r="L27" s="309"/>
      <c r="M27" s="309"/>
      <c r="N27" s="309"/>
      <c r="O27" s="311"/>
      <c r="P27" s="591"/>
      <c r="Q27" s="592"/>
    </row>
    <row r="28" spans="1:17" ht="21.45" customHeight="1" x14ac:dyDescent="0.3">
      <c r="A28" s="295" t="str">
        <f>工時統計表!A23</f>
        <v>陳大明</v>
      </c>
      <c r="B28" s="317" t="s">
        <v>287</v>
      </c>
      <c r="C28" s="318">
        <v>70000</v>
      </c>
      <c r="D28" s="318">
        <v>0</v>
      </c>
      <c r="E28" s="318">
        <v>0</v>
      </c>
      <c r="F28" s="296">
        <f>SUM(C28:E28)</f>
        <v>70000</v>
      </c>
      <c r="G28" s="296">
        <f>ROUND(F28*2/12,0)</f>
        <v>11667</v>
      </c>
      <c r="H28" s="318">
        <v>10000</v>
      </c>
      <c r="I28" s="318">
        <v>10000</v>
      </c>
      <c r="J28" s="318">
        <v>5000</v>
      </c>
      <c r="K28" s="296">
        <f>F28+H28+SUM(I28:J28)</f>
        <v>95000</v>
      </c>
      <c r="L28" s="297">
        <f>工時統計表!AH23</f>
        <v>0.42</v>
      </c>
      <c r="M28" s="296">
        <f>ROUND(K28*L28,0)</f>
        <v>39900</v>
      </c>
      <c r="N28" s="322"/>
      <c r="O28" s="298">
        <f>ROUND(M28+N28,0)</f>
        <v>39900</v>
      </c>
      <c r="P28" s="299" t="str">
        <f t="shared" ref="P28:P38" si="7">IF(H28&gt;G28,"異常","")</f>
        <v/>
      </c>
      <c r="Q28" s="300" t="str">
        <f t="shared" ref="Q28:Q38" si="8">IF(L28&gt;1,"異常","")</f>
        <v/>
      </c>
    </row>
    <row r="29" spans="1:17" ht="21.45" customHeight="1" x14ac:dyDescent="0.3">
      <c r="A29" s="295" t="str">
        <f>工時統計表!A24</f>
        <v>張小美</v>
      </c>
      <c r="B29" s="317" t="s">
        <v>286</v>
      </c>
      <c r="C29" s="318">
        <v>50000</v>
      </c>
      <c r="D29" s="318"/>
      <c r="E29" s="318"/>
      <c r="F29" s="296">
        <f>SUM(C29:E29)</f>
        <v>50000</v>
      </c>
      <c r="G29" s="296">
        <f>ROUND(F29*2/12,0)</f>
        <v>8333</v>
      </c>
      <c r="H29" s="318">
        <v>2000</v>
      </c>
      <c r="I29" s="318">
        <v>10000</v>
      </c>
      <c r="J29" s="318"/>
      <c r="K29" s="296">
        <f t="shared" ref="K29:K38" si="9">F29+H29+SUM(I29:J29)</f>
        <v>62000</v>
      </c>
      <c r="L29" s="297">
        <f>工時統計表!AH24</f>
        <v>0.23</v>
      </c>
      <c r="M29" s="296">
        <f>ROUND(K29*L29,0)</f>
        <v>14260</v>
      </c>
      <c r="N29" s="322"/>
      <c r="O29" s="298">
        <f>ROUND(M29+N29,0)</f>
        <v>14260</v>
      </c>
      <c r="P29" s="299" t="str">
        <f t="shared" si="7"/>
        <v/>
      </c>
      <c r="Q29" s="300" t="str">
        <f t="shared" si="8"/>
        <v/>
      </c>
    </row>
    <row r="30" spans="1:17" ht="21.45" customHeight="1" x14ac:dyDescent="0.3">
      <c r="A30" s="295" t="str">
        <f>工時統計表!A25</f>
        <v xml:space="preserve"> </v>
      </c>
      <c r="B30" s="317"/>
      <c r="C30" s="318" t="s">
        <v>152</v>
      </c>
      <c r="D30" s="318" t="s">
        <v>152</v>
      </c>
      <c r="E30" s="318" t="s">
        <v>152</v>
      </c>
      <c r="F30" s="296">
        <f>SUM(C30:E30)</f>
        <v>0</v>
      </c>
      <c r="G30" s="296">
        <f>ROUND(F30*2/12,0)</f>
        <v>0</v>
      </c>
      <c r="H30" s="318"/>
      <c r="I30" s="318"/>
      <c r="J30" s="318"/>
      <c r="K30" s="296">
        <f t="shared" si="9"/>
        <v>0</v>
      </c>
      <c r="L30" s="297">
        <f>工時統計表!AH25</f>
        <v>0</v>
      </c>
      <c r="M30" s="296">
        <f>ROUND(K30*L30,0)</f>
        <v>0</v>
      </c>
      <c r="N30" s="322"/>
      <c r="O30" s="298">
        <f>ROUND(M30+N30,0)</f>
        <v>0</v>
      </c>
      <c r="P30" s="299" t="str">
        <f t="shared" si="7"/>
        <v/>
      </c>
      <c r="Q30" s="300" t="str">
        <f t="shared" si="8"/>
        <v/>
      </c>
    </row>
    <row r="31" spans="1:17" ht="21.45" customHeight="1" x14ac:dyDescent="0.3">
      <c r="A31" s="295">
        <f>工時統計表!A26</f>
        <v>0</v>
      </c>
      <c r="B31" s="317"/>
      <c r="C31" s="318"/>
      <c r="D31" s="318"/>
      <c r="E31" s="318"/>
      <c r="F31" s="296">
        <f t="shared" ref="F31:F38" si="10">SUM(C31:E31)</f>
        <v>0</v>
      </c>
      <c r="G31" s="296">
        <f t="shared" ref="G31:G38" si="11">ROUND(F31*2/12,0)</f>
        <v>0</v>
      </c>
      <c r="H31" s="318"/>
      <c r="I31" s="318"/>
      <c r="J31" s="318"/>
      <c r="K31" s="296">
        <f t="shared" si="9"/>
        <v>0</v>
      </c>
      <c r="L31" s="297">
        <f>工時統計表!AH26</f>
        <v>0</v>
      </c>
      <c r="M31" s="296">
        <f t="shared" ref="M31:M38" si="12">ROUND(K31*L31,0)</f>
        <v>0</v>
      </c>
      <c r="N31" s="322"/>
      <c r="O31" s="298">
        <f t="shared" ref="O31:O38" si="13">ROUND(M31+N31,0)</f>
        <v>0</v>
      </c>
      <c r="P31" s="299" t="str">
        <f t="shared" si="7"/>
        <v/>
      </c>
      <c r="Q31" s="300" t="str">
        <f t="shared" si="8"/>
        <v/>
      </c>
    </row>
    <row r="32" spans="1:17" ht="21.45" customHeight="1" x14ac:dyDescent="0.3">
      <c r="A32" s="295">
        <f>工時統計表!A27</f>
        <v>0</v>
      </c>
      <c r="B32" s="317"/>
      <c r="C32" s="318"/>
      <c r="D32" s="318"/>
      <c r="E32" s="318"/>
      <c r="F32" s="296">
        <f t="shared" si="10"/>
        <v>0</v>
      </c>
      <c r="G32" s="296">
        <f t="shared" si="11"/>
        <v>0</v>
      </c>
      <c r="H32" s="318"/>
      <c r="I32" s="318"/>
      <c r="J32" s="318"/>
      <c r="K32" s="296">
        <f t="shared" si="9"/>
        <v>0</v>
      </c>
      <c r="L32" s="297">
        <f>工時統計表!AH27</f>
        <v>0</v>
      </c>
      <c r="M32" s="296">
        <f t="shared" si="12"/>
        <v>0</v>
      </c>
      <c r="N32" s="322"/>
      <c r="O32" s="298">
        <f t="shared" si="13"/>
        <v>0</v>
      </c>
      <c r="P32" s="299" t="str">
        <f t="shared" si="7"/>
        <v/>
      </c>
      <c r="Q32" s="300" t="str">
        <f t="shared" si="8"/>
        <v/>
      </c>
    </row>
    <row r="33" spans="1:17" ht="21.45" customHeight="1" x14ac:dyDescent="0.3">
      <c r="A33" s="295">
        <f>工時統計表!A28</f>
        <v>0</v>
      </c>
      <c r="B33" s="317"/>
      <c r="C33" s="318"/>
      <c r="D33" s="318"/>
      <c r="E33" s="318"/>
      <c r="F33" s="296">
        <f t="shared" si="10"/>
        <v>0</v>
      </c>
      <c r="G33" s="296">
        <f t="shared" si="11"/>
        <v>0</v>
      </c>
      <c r="H33" s="318"/>
      <c r="I33" s="318"/>
      <c r="J33" s="318"/>
      <c r="K33" s="296">
        <f t="shared" si="9"/>
        <v>0</v>
      </c>
      <c r="L33" s="297">
        <f>工時統計表!AH28</f>
        <v>0</v>
      </c>
      <c r="M33" s="296">
        <f t="shared" si="12"/>
        <v>0</v>
      </c>
      <c r="N33" s="322"/>
      <c r="O33" s="298">
        <f t="shared" si="13"/>
        <v>0</v>
      </c>
      <c r="P33" s="299" t="str">
        <f t="shared" si="7"/>
        <v/>
      </c>
      <c r="Q33" s="300" t="str">
        <f t="shared" si="8"/>
        <v/>
      </c>
    </row>
    <row r="34" spans="1:17" ht="21.45" customHeight="1" x14ac:dyDescent="0.3">
      <c r="A34" s="295">
        <f>工時統計表!A29</f>
        <v>0</v>
      </c>
      <c r="B34" s="317"/>
      <c r="C34" s="318"/>
      <c r="D34" s="318"/>
      <c r="E34" s="318"/>
      <c r="F34" s="296">
        <f t="shared" si="10"/>
        <v>0</v>
      </c>
      <c r="G34" s="296">
        <f t="shared" si="11"/>
        <v>0</v>
      </c>
      <c r="H34" s="318"/>
      <c r="I34" s="318"/>
      <c r="J34" s="318"/>
      <c r="K34" s="296">
        <f t="shared" si="9"/>
        <v>0</v>
      </c>
      <c r="L34" s="297">
        <f>工時統計表!AH29</f>
        <v>0</v>
      </c>
      <c r="M34" s="296">
        <f t="shared" si="12"/>
        <v>0</v>
      </c>
      <c r="N34" s="322"/>
      <c r="O34" s="298">
        <f t="shared" si="13"/>
        <v>0</v>
      </c>
      <c r="P34" s="299" t="str">
        <f t="shared" si="7"/>
        <v/>
      </c>
      <c r="Q34" s="300" t="str">
        <f t="shared" si="8"/>
        <v/>
      </c>
    </row>
    <row r="35" spans="1:17" ht="21.45" customHeight="1" x14ac:dyDescent="0.3">
      <c r="A35" s="295">
        <f>工時統計表!A30</f>
        <v>0</v>
      </c>
      <c r="B35" s="317"/>
      <c r="C35" s="318"/>
      <c r="D35" s="318"/>
      <c r="E35" s="318"/>
      <c r="F35" s="296">
        <f t="shared" si="10"/>
        <v>0</v>
      </c>
      <c r="G35" s="296">
        <f t="shared" si="11"/>
        <v>0</v>
      </c>
      <c r="H35" s="318"/>
      <c r="I35" s="318"/>
      <c r="J35" s="318"/>
      <c r="K35" s="296">
        <f t="shared" si="9"/>
        <v>0</v>
      </c>
      <c r="L35" s="297">
        <f>工時統計表!AH30</f>
        <v>0</v>
      </c>
      <c r="M35" s="296">
        <f t="shared" si="12"/>
        <v>0</v>
      </c>
      <c r="N35" s="322"/>
      <c r="O35" s="298">
        <f t="shared" si="13"/>
        <v>0</v>
      </c>
      <c r="P35" s="299" t="str">
        <f t="shared" si="7"/>
        <v/>
      </c>
      <c r="Q35" s="300" t="str">
        <f t="shared" si="8"/>
        <v/>
      </c>
    </row>
    <row r="36" spans="1:17" ht="21.45" customHeight="1" x14ac:dyDescent="0.3">
      <c r="A36" s="295">
        <f>工時統計表!A31</f>
        <v>0</v>
      </c>
      <c r="B36" s="317"/>
      <c r="C36" s="318"/>
      <c r="D36" s="318"/>
      <c r="E36" s="318"/>
      <c r="F36" s="296">
        <f t="shared" si="10"/>
        <v>0</v>
      </c>
      <c r="G36" s="296">
        <f t="shared" si="11"/>
        <v>0</v>
      </c>
      <c r="H36" s="318"/>
      <c r="I36" s="318"/>
      <c r="J36" s="318"/>
      <c r="K36" s="296">
        <f t="shared" si="9"/>
        <v>0</v>
      </c>
      <c r="L36" s="297">
        <f>工時統計表!AH31</f>
        <v>0</v>
      </c>
      <c r="M36" s="296">
        <f t="shared" si="12"/>
        <v>0</v>
      </c>
      <c r="N36" s="322"/>
      <c r="O36" s="298">
        <f t="shared" si="13"/>
        <v>0</v>
      </c>
      <c r="P36" s="299" t="str">
        <f t="shared" si="7"/>
        <v/>
      </c>
      <c r="Q36" s="300" t="str">
        <f t="shared" si="8"/>
        <v/>
      </c>
    </row>
    <row r="37" spans="1:17" ht="21.45" customHeight="1" x14ac:dyDescent="0.3">
      <c r="A37" s="295">
        <f>工時統計表!A32</f>
        <v>0</v>
      </c>
      <c r="B37" s="317"/>
      <c r="C37" s="318"/>
      <c r="D37" s="318"/>
      <c r="E37" s="318"/>
      <c r="F37" s="296">
        <f t="shared" si="10"/>
        <v>0</v>
      </c>
      <c r="G37" s="296">
        <f t="shared" si="11"/>
        <v>0</v>
      </c>
      <c r="H37" s="318"/>
      <c r="I37" s="318"/>
      <c r="J37" s="318"/>
      <c r="K37" s="296">
        <f t="shared" si="9"/>
        <v>0</v>
      </c>
      <c r="L37" s="297">
        <f>工時統計表!AH32</f>
        <v>0</v>
      </c>
      <c r="M37" s="296">
        <f t="shared" si="12"/>
        <v>0</v>
      </c>
      <c r="N37" s="322"/>
      <c r="O37" s="298">
        <f t="shared" si="13"/>
        <v>0</v>
      </c>
      <c r="P37" s="299" t="str">
        <f t="shared" si="7"/>
        <v/>
      </c>
      <c r="Q37" s="300" t="str">
        <f t="shared" si="8"/>
        <v/>
      </c>
    </row>
    <row r="38" spans="1:17" ht="21.45" customHeight="1" thickBot="1" x14ac:dyDescent="0.35">
      <c r="A38" s="295">
        <f>工時統計表!A33</f>
        <v>0</v>
      </c>
      <c r="B38" s="317"/>
      <c r="C38" s="318"/>
      <c r="D38" s="318"/>
      <c r="E38" s="318"/>
      <c r="F38" s="296">
        <f t="shared" si="10"/>
        <v>0</v>
      </c>
      <c r="G38" s="296">
        <f t="shared" si="11"/>
        <v>0</v>
      </c>
      <c r="H38" s="318"/>
      <c r="I38" s="318"/>
      <c r="J38" s="318"/>
      <c r="K38" s="296">
        <f t="shared" si="9"/>
        <v>0</v>
      </c>
      <c r="L38" s="297">
        <f>工時統計表!AH33</f>
        <v>0</v>
      </c>
      <c r="M38" s="296">
        <f t="shared" si="12"/>
        <v>0</v>
      </c>
      <c r="N38" s="322"/>
      <c r="O38" s="298">
        <f t="shared" si="13"/>
        <v>0</v>
      </c>
      <c r="P38" s="303" t="str">
        <f t="shared" si="7"/>
        <v/>
      </c>
      <c r="Q38" s="304" t="str">
        <f t="shared" si="8"/>
        <v/>
      </c>
    </row>
    <row r="39" spans="1:17" ht="21.45" customHeight="1" x14ac:dyDescent="0.3">
      <c r="A39" s="658" t="s">
        <v>153</v>
      </c>
      <c r="B39" s="659"/>
      <c r="C39" s="659"/>
      <c r="D39" s="659"/>
      <c r="E39" s="659"/>
      <c r="F39" s="659"/>
      <c r="G39" s="659"/>
      <c r="H39" s="659"/>
      <c r="I39" s="659"/>
      <c r="J39" s="659"/>
      <c r="K39" s="659"/>
      <c r="L39" s="659"/>
      <c r="M39" s="659"/>
      <c r="N39" s="660"/>
      <c r="O39" s="587">
        <v>-20000</v>
      </c>
      <c r="P39" s="664"/>
      <c r="Q39" s="665"/>
    </row>
    <row r="40" spans="1:17" ht="21.45" customHeight="1" x14ac:dyDescent="0.3">
      <c r="A40" s="661" t="s">
        <v>154</v>
      </c>
      <c r="B40" s="662"/>
      <c r="C40" s="662"/>
      <c r="D40" s="662"/>
      <c r="E40" s="662"/>
      <c r="F40" s="662"/>
      <c r="G40" s="662"/>
      <c r="H40" s="662"/>
      <c r="I40" s="662"/>
      <c r="J40" s="662"/>
      <c r="K40" s="662"/>
      <c r="L40" s="662"/>
      <c r="M40" s="662"/>
      <c r="N40" s="663"/>
      <c r="O40" s="588"/>
      <c r="P40" s="666"/>
      <c r="Q40" s="667"/>
    </row>
    <row r="41" spans="1:17" ht="21.45" customHeight="1" x14ac:dyDescent="0.3">
      <c r="A41" s="635" t="s">
        <v>155</v>
      </c>
      <c r="B41" s="636"/>
      <c r="C41" s="636"/>
      <c r="D41" s="636"/>
      <c r="E41" s="636"/>
      <c r="F41" s="636"/>
      <c r="G41" s="636"/>
      <c r="H41" s="636"/>
      <c r="I41" s="636"/>
      <c r="J41" s="636"/>
      <c r="K41" s="636"/>
      <c r="L41" s="636"/>
      <c r="M41" s="636"/>
      <c r="N41" s="637"/>
      <c r="O41" s="589"/>
      <c r="P41" s="666"/>
      <c r="Q41" s="667"/>
    </row>
    <row r="42" spans="1:17" ht="21.45" hidden="1" customHeight="1" x14ac:dyDescent="0.3">
      <c r="A42" s="635" t="s">
        <v>424</v>
      </c>
      <c r="B42" s="636"/>
      <c r="C42" s="636"/>
      <c r="D42" s="636"/>
      <c r="E42" s="636"/>
      <c r="F42" s="636"/>
      <c r="G42" s="636"/>
      <c r="H42" s="636"/>
      <c r="I42" s="636"/>
      <c r="J42" s="636"/>
      <c r="K42" s="636"/>
      <c r="L42" s="636"/>
      <c r="M42" s="636"/>
      <c r="N42" s="637"/>
      <c r="O42" s="589"/>
      <c r="P42" s="666"/>
      <c r="Q42" s="667"/>
    </row>
    <row r="43" spans="1:17" ht="21.45" customHeight="1" thickBot="1" x14ac:dyDescent="0.35">
      <c r="A43" s="305" t="s">
        <v>115</v>
      </c>
      <c r="B43" s="267"/>
      <c r="C43" s="207">
        <f>SUM(C28:INDEX(C:C,ROW()-1))</f>
        <v>120000</v>
      </c>
      <c r="D43" s="207">
        <f>SUM(D28:INDEX(D:D,ROW()-1))</f>
        <v>0</v>
      </c>
      <c r="E43" s="207">
        <f>SUM(E28:INDEX(E:E,ROW()-1))</f>
        <v>0</v>
      </c>
      <c r="F43" s="207">
        <f>SUM(F28:INDEX(F:F,ROW()-1))</f>
        <v>120000</v>
      </c>
      <c r="G43" s="207">
        <f>SUM(G28:INDEX(G:G,ROW()-1))</f>
        <v>20000</v>
      </c>
      <c r="H43" s="207">
        <f>SUM(H28:INDEX(H:H,ROW()-1))</f>
        <v>12000</v>
      </c>
      <c r="I43" s="207">
        <f>SUM(I28:INDEX(I:I,ROW()-1))</f>
        <v>20000</v>
      </c>
      <c r="J43" s="207">
        <f>SUM(J28:INDEX(J:J,ROW()-1))</f>
        <v>5000</v>
      </c>
      <c r="K43" s="207">
        <f>SUM(K28:INDEX(K:K,ROW()-1))</f>
        <v>157000</v>
      </c>
      <c r="L43" s="306">
        <f>SUM(L28:INDEX(L:L,ROW()-1))</f>
        <v>0.65</v>
      </c>
      <c r="M43" s="207">
        <f>SUM(M28:INDEX(M:M,ROW()-1))</f>
        <v>54160</v>
      </c>
      <c r="N43" s="207">
        <f>SUM(N28:INDEX(N:N,ROW()-1))</f>
        <v>0</v>
      </c>
      <c r="O43" s="590">
        <f>SUM(O28:INDEX(O:O,ROW()-1))</f>
        <v>34160</v>
      </c>
      <c r="P43" s="668"/>
      <c r="Q43" s="669"/>
    </row>
    <row r="44" spans="1:17" ht="25.5" customHeight="1" x14ac:dyDescent="0.3">
      <c r="B44" s="6" t="s">
        <v>75</v>
      </c>
      <c r="I44" s="6" t="s">
        <v>73</v>
      </c>
    </row>
    <row r="45" spans="1:17" s="252" customFormat="1" ht="15" customHeight="1" x14ac:dyDescent="0.3">
      <c r="A45" s="252" t="s">
        <v>429</v>
      </c>
      <c r="G45" s="252" t="s">
        <v>288</v>
      </c>
      <c r="L45" s="648" t="s">
        <v>99</v>
      </c>
      <c r="M45" s="649"/>
      <c r="N45" s="649"/>
      <c r="O45" s="649"/>
      <c r="P45" s="649"/>
      <c r="Q45" s="650"/>
    </row>
    <row r="46" spans="1:17" s="252" customFormat="1" ht="24" customHeight="1" x14ac:dyDescent="0.3">
      <c r="A46" s="252" t="s">
        <v>289</v>
      </c>
      <c r="G46" s="252" t="s">
        <v>290</v>
      </c>
      <c r="L46" s="312" t="s">
        <v>100</v>
      </c>
      <c r="M46" s="312" t="s">
        <v>101</v>
      </c>
      <c r="N46" s="312" t="s">
        <v>102</v>
      </c>
      <c r="O46" s="313" t="s">
        <v>469</v>
      </c>
      <c r="P46" s="313" t="s">
        <v>169</v>
      </c>
      <c r="Q46" s="313" t="s">
        <v>103</v>
      </c>
    </row>
    <row r="47" spans="1:17" s="252" customFormat="1" ht="24.45" customHeight="1" x14ac:dyDescent="0.3">
      <c r="A47" s="646" t="s">
        <v>291</v>
      </c>
      <c r="B47" s="646"/>
      <c r="C47" s="646"/>
      <c r="D47" s="646"/>
      <c r="E47" s="646"/>
      <c r="F47" s="646"/>
      <c r="G47" s="252" t="s">
        <v>292</v>
      </c>
      <c r="L47" s="314"/>
      <c r="M47" s="314"/>
      <c r="N47" s="314"/>
      <c r="O47" s="314"/>
      <c r="P47" s="314" t="s">
        <v>170</v>
      </c>
      <c r="Q47" s="315">
        <v>10000</v>
      </c>
    </row>
    <row r="48" spans="1:17" s="252" customFormat="1" ht="15" customHeight="1" x14ac:dyDescent="0.3">
      <c r="A48" s="252" t="s">
        <v>293</v>
      </c>
      <c r="G48" s="252" t="s">
        <v>294</v>
      </c>
      <c r="L48" s="314"/>
      <c r="M48" s="314"/>
      <c r="N48" s="314"/>
      <c r="O48" s="314"/>
      <c r="P48" s="314"/>
      <c r="Q48" s="315"/>
    </row>
    <row r="49" spans="1:13" s="252" customFormat="1" ht="15" customHeight="1" x14ac:dyDescent="0.3">
      <c r="A49" s="252" t="s">
        <v>295</v>
      </c>
      <c r="G49" s="252" t="s">
        <v>321</v>
      </c>
    </row>
    <row r="50" spans="1:13" s="252" customFormat="1" ht="12" x14ac:dyDescent="0.3"/>
    <row r="52" spans="1:13" ht="34.950000000000003" customHeight="1" x14ac:dyDescent="0.3"/>
    <row r="56" spans="1:13" ht="21.45" customHeight="1" x14ac:dyDescent="0.3">
      <c r="M56" s="316"/>
    </row>
  </sheetData>
  <mergeCells count="28">
    <mergeCell ref="A47:F47"/>
    <mergeCell ref="M2:O2"/>
    <mergeCell ref="L45:Q45"/>
    <mergeCell ref="Q3:Q5"/>
    <mergeCell ref="P3:P5"/>
    <mergeCell ref="A22:N22"/>
    <mergeCell ref="A23:N23"/>
    <mergeCell ref="A39:N39"/>
    <mergeCell ref="A40:N40"/>
    <mergeCell ref="A24:N24"/>
    <mergeCell ref="P22:Q26"/>
    <mergeCell ref="P39:Q43"/>
    <mergeCell ref="A3:A5"/>
    <mergeCell ref="B3:B5"/>
    <mergeCell ref="C3:C4"/>
    <mergeCell ref="D3:D4"/>
    <mergeCell ref="A42:N42"/>
    <mergeCell ref="L3:L4"/>
    <mergeCell ref="M3:M4"/>
    <mergeCell ref="N3:N4"/>
    <mergeCell ref="O3:O4"/>
    <mergeCell ref="A25:N25"/>
    <mergeCell ref="A41:N41"/>
    <mergeCell ref="E3:E4"/>
    <mergeCell ref="F3:F4"/>
    <mergeCell ref="G3:G4"/>
    <mergeCell ref="H3:H4"/>
    <mergeCell ref="K3:K4"/>
  </mergeCells>
  <phoneticPr fontId="2" type="noConversion"/>
  <printOptions horizontalCentered="1"/>
  <pageMargins left="0.31496062992125984" right="0.31496062992125984" top="0.55118110236220474" bottom="0.55118110236220474" header="0.31496062992125984" footer="0.31496062992125984"/>
  <pageSetup paperSize="9" scale="50" orientation="landscape" blackAndWhite="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23"/>
  <sheetViews>
    <sheetView zoomScaleNormal="100" zoomScaleSheetLayoutView="100" workbookViewId="0">
      <selection activeCell="F40" sqref="F40"/>
    </sheetView>
  </sheetViews>
  <sheetFormatPr defaultColWidth="9" defaultRowHeight="15.6" x14ac:dyDescent="0.3"/>
  <cols>
    <col min="1" max="1" width="10.6640625" style="6" customWidth="1"/>
    <col min="2" max="2" width="12.88671875" style="6" customWidth="1"/>
    <col min="3" max="3" width="15.21875" style="6" customWidth="1"/>
    <col min="4" max="4" width="24" style="6" customWidth="1"/>
    <col min="5" max="5" width="16.33203125" style="6" customWidth="1"/>
    <col min="6" max="6" width="19.109375" style="6" customWidth="1"/>
    <col min="7" max="8" width="14.21875" style="6" customWidth="1"/>
    <col min="9" max="16384" width="9" style="6"/>
  </cols>
  <sheetData>
    <row r="1" spans="1:8" ht="17.399999999999999" x14ac:dyDescent="0.3">
      <c r="A1" s="6" t="s">
        <v>166</v>
      </c>
      <c r="D1" s="329" t="str">
        <f>工時統計表!Q3</f>
        <v>xx年x月</v>
      </c>
      <c r="E1" s="213" t="s">
        <v>199</v>
      </c>
    </row>
    <row r="2" spans="1:8" ht="20.7" customHeight="1" thickBot="1" x14ac:dyDescent="0.35">
      <c r="F2" s="647" t="s">
        <v>16</v>
      </c>
      <c r="G2" s="647"/>
      <c r="H2" s="647"/>
    </row>
    <row r="3" spans="1:8" ht="41.7" customHeight="1" thickBot="1" x14ac:dyDescent="0.35">
      <c r="A3" s="28" t="s">
        <v>5</v>
      </c>
      <c r="B3" s="29" t="s">
        <v>6</v>
      </c>
      <c r="C3" s="30" t="s">
        <v>76</v>
      </c>
      <c r="D3" s="30" t="s">
        <v>296</v>
      </c>
      <c r="E3" s="30" t="s">
        <v>297</v>
      </c>
      <c r="F3" s="29" t="s">
        <v>298</v>
      </c>
      <c r="G3" s="29" t="s">
        <v>13</v>
      </c>
      <c r="H3" s="31" t="s">
        <v>304</v>
      </c>
    </row>
    <row r="4" spans="1:8" ht="19.2" customHeight="1" thickTop="1" x14ac:dyDescent="0.3">
      <c r="A4" s="330"/>
      <c r="B4" s="331"/>
      <c r="C4" s="332"/>
      <c r="D4" s="332" t="s">
        <v>299</v>
      </c>
      <c r="E4" s="332"/>
      <c r="F4" s="331"/>
      <c r="G4" s="333">
        <v>25000</v>
      </c>
      <c r="H4" s="334"/>
    </row>
    <row r="5" spans="1:8" ht="19.2" customHeight="1" x14ac:dyDescent="0.3">
      <c r="A5" s="335"/>
      <c r="B5" s="336"/>
      <c r="C5" s="337"/>
      <c r="D5" s="337"/>
      <c r="E5" s="337"/>
      <c r="F5" s="336"/>
      <c r="G5" s="338"/>
      <c r="H5" s="339"/>
    </row>
    <row r="6" spans="1:8" ht="19.2" customHeight="1" x14ac:dyDescent="0.3">
      <c r="A6" s="335"/>
      <c r="B6" s="336"/>
      <c r="C6" s="337"/>
      <c r="D6" s="337"/>
      <c r="E6" s="340"/>
      <c r="F6" s="341"/>
      <c r="G6" s="338"/>
      <c r="H6" s="339"/>
    </row>
    <row r="7" spans="1:8" ht="19.2" customHeight="1" x14ac:dyDescent="0.3">
      <c r="A7" s="335"/>
      <c r="B7" s="336"/>
      <c r="C7" s="337"/>
      <c r="D7" s="337"/>
      <c r="E7" s="337"/>
      <c r="F7" s="336"/>
      <c r="G7" s="338"/>
      <c r="H7" s="339"/>
    </row>
    <row r="8" spans="1:8" ht="19.2" customHeight="1" x14ac:dyDescent="0.3">
      <c r="A8" s="335"/>
      <c r="B8" s="336"/>
      <c r="C8" s="337"/>
      <c r="D8" s="337"/>
      <c r="E8" s="337"/>
      <c r="F8" s="336"/>
      <c r="G8" s="338"/>
      <c r="H8" s="339"/>
    </row>
    <row r="9" spans="1:8" ht="19.2" customHeight="1" x14ac:dyDescent="0.3">
      <c r="A9" s="335"/>
      <c r="B9" s="336"/>
      <c r="C9" s="337"/>
      <c r="D9" s="337"/>
      <c r="E9" s="337"/>
      <c r="F9" s="336"/>
      <c r="G9" s="338"/>
      <c r="H9" s="342"/>
    </row>
    <row r="10" spans="1:8" ht="19.2" customHeight="1" x14ac:dyDescent="0.3">
      <c r="A10" s="335"/>
      <c r="B10" s="336"/>
      <c r="C10" s="337"/>
      <c r="D10" s="337"/>
      <c r="E10" s="340"/>
      <c r="F10" s="341"/>
      <c r="G10" s="338"/>
      <c r="H10" s="342"/>
    </row>
    <row r="11" spans="1:8" ht="19.2" customHeight="1" x14ac:dyDescent="0.3">
      <c r="A11" s="335"/>
      <c r="B11" s="336"/>
      <c r="C11" s="337"/>
      <c r="D11" s="337"/>
      <c r="E11" s="337"/>
      <c r="F11" s="336"/>
      <c r="G11" s="338"/>
      <c r="H11" s="342"/>
    </row>
    <row r="12" spans="1:8" ht="19.2" customHeight="1" x14ac:dyDescent="0.3">
      <c r="A12" s="335"/>
      <c r="B12" s="336"/>
      <c r="C12" s="337"/>
      <c r="D12" s="337"/>
      <c r="E12" s="340"/>
      <c r="F12" s="341"/>
      <c r="G12" s="338"/>
      <c r="H12" s="342"/>
    </row>
    <row r="13" spans="1:8" ht="19.2" customHeight="1" x14ac:dyDescent="0.3">
      <c r="A13" s="335"/>
      <c r="B13" s="336"/>
      <c r="C13" s="337"/>
      <c r="D13" s="337"/>
      <c r="E13" s="340"/>
      <c r="F13" s="341"/>
      <c r="G13" s="338"/>
      <c r="H13" s="339"/>
    </row>
    <row r="14" spans="1:8" ht="19.2" customHeight="1" x14ac:dyDescent="0.3">
      <c r="A14" s="335"/>
      <c r="B14" s="336"/>
      <c r="C14" s="337"/>
      <c r="D14" s="337"/>
      <c r="E14" s="340"/>
      <c r="F14" s="341"/>
      <c r="G14" s="338"/>
      <c r="H14" s="339"/>
    </row>
    <row r="15" spans="1:8" ht="19.2" customHeight="1" x14ac:dyDescent="0.3">
      <c r="A15" s="335"/>
      <c r="B15" s="336"/>
      <c r="C15" s="337"/>
      <c r="D15" s="337"/>
      <c r="E15" s="337"/>
      <c r="F15" s="336"/>
      <c r="G15" s="338"/>
      <c r="H15" s="339"/>
    </row>
    <row r="16" spans="1:8" ht="19.2" customHeight="1" x14ac:dyDescent="0.3">
      <c r="A16" s="335"/>
      <c r="B16" s="336"/>
      <c r="C16" s="337"/>
      <c r="D16" s="337"/>
      <c r="E16" s="337"/>
      <c r="F16" s="336"/>
      <c r="G16" s="338"/>
      <c r="H16" s="343"/>
    </row>
    <row r="17" spans="1:26" ht="19.2" customHeight="1" x14ac:dyDescent="0.3">
      <c r="A17" s="344"/>
      <c r="B17" s="345"/>
      <c r="C17" s="346"/>
      <c r="D17" s="346"/>
      <c r="E17" s="337"/>
      <c r="F17" s="336"/>
      <c r="G17" s="338"/>
      <c r="H17" s="347"/>
    </row>
    <row r="18" spans="1:26" ht="19.2" customHeight="1" thickBot="1" x14ac:dyDescent="0.35">
      <c r="A18" s="232" t="s">
        <v>115</v>
      </c>
      <c r="B18" s="267"/>
      <c r="C18" s="348"/>
      <c r="D18" s="348"/>
      <c r="E18" s="349"/>
      <c r="F18" s="350"/>
      <c r="G18" s="351">
        <f>ROUND(SUM(G4:INDEX(G:G,ROW()-1)),0)</f>
        <v>25000</v>
      </c>
      <c r="H18" s="352"/>
    </row>
    <row r="19" spans="1:26" ht="31.2" customHeight="1" x14ac:dyDescent="0.3">
      <c r="B19" s="6" t="s">
        <v>72</v>
      </c>
      <c r="E19" s="6" t="s">
        <v>73</v>
      </c>
      <c r="Z19" s="6" t="s">
        <v>300</v>
      </c>
    </row>
    <row r="20" spans="1:26" x14ac:dyDescent="0.3">
      <c r="A20" s="103" t="s">
        <v>431</v>
      </c>
      <c r="E20" s="674" t="s">
        <v>323</v>
      </c>
      <c r="F20" s="675"/>
      <c r="G20" s="675"/>
      <c r="H20" s="675"/>
    </row>
    <row r="21" spans="1:26" x14ac:dyDescent="0.3">
      <c r="A21" s="103" t="s">
        <v>301</v>
      </c>
      <c r="E21" s="675"/>
      <c r="F21" s="675"/>
      <c r="G21" s="675"/>
      <c r="H21" s="675"/>
    </row>
    <row r="22" spans="1:26" x14ac:dyDescent="0.3">
      <c r="A22" s="103" t="s">
        <v>302</v>
      </c>
      <c r="E22" s="675"/>
      <c r="F22" s="675"/>
      <c r="G22" s="675"/>
      <c r="H22" s="675"/>
    </row>
    <row r="23" spans="1:26" x14ac:dyDescent="0.3">
      <c r="A23" s="103" t="s">
        <v>303</v>
      </c>
    </row>
  </sheetData>
  <mergeCells count="2">
    <mergeCell ref="E20:H22"/>
    <mergeCell ref="F2:H2"/>
  </mergeCells>
  <phoneticPr fontId="2" type="noConversion"/>
  <printOptions horizontalCentered="1"/>
  <pageMargins left="0.51181102362204722" right="0.51181102362204722" top="0.55118110236220474" bottom="0.55118110236220474" header="0.31496062992125984" footer="0.31496062992125984"/>
  <pageSetup paperSize="9" orientation="landscape"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8"/>
  <sheetViews>
    <sheetView topLeftCell="A10" zoomScaleNormal="100" zoomScaleSheetLayoutView="100" workbookViewId="0">
      <selection activeCell="F40" sqref="F40"/>
    </sheetView>
  </sheetViews>
  <sheetFormatPr defaultColWidth="9" defaultRowHeight="15.6" x14ac:dyDescent="0.3"/>
  <cols>
    <col min="1" max="1" width="10.6640625" style="6" customWidth="1"/>
    <col min="2" max="2" width="12.6640625" style="6" customWidth="1"/>
    <col min="3" max="3" width="14.88671875" style="6" customWidth="1"/>
    <col min="4" max="4" width="17.44140625" style="6" customWidth="1"/>
    <col min="5" max="5" width="16.6640625" style="6" customWidth="1"/>
    <col min="6" max="6" width="13.21875" style="6" customWidth="1"/>
    <col min="7" max="7" width="15.109375" style="6" customWidth="1"/>
    <col min="8" max="8" width="16.33203125" style="6" customWidth="1"/>
    <col min="9" max="9" width="8" style="6" customWidth="1"/>
    <col min="10" max="10" width="8.44140625" style="6" customWidth="1"/>
    <col min="11" max="11" width="12.44140625" style="6" customWidth="1"/>
    <col min="12" max="12" width="11.21875" style="6" customWidth="1"/>
    <col min="13" max="16384" width="9" style="6"/>
  </cols>
  <sheetData>
    <row r="1" spans="1:12" ht="18" x14ac:dyDescent="0.3">
      <c r="A1" s="6" t="s">
        <v>167</v>
      </c>
      <c r="E1" s="329" t="str">
        <f>工時統計表!Q3</f>
        <v>xx年x月</v>
      </c>
      <c r="F1" s="353" t="s">
        <v>66</v>
      </c>
      <c r="G1" s="354"/>
    </row>
    <row r="2" spans="1:12" ht="16.2" thickBot="1" x14ac:dyDescent="0.35">
      <c r="L2" s="216" t="s">
        <v>16</v>
      </c>
    </row>
    <row r="3" spans="1:12" ht="61.95" customHeight="1" thickBot="1" x14ac:dyDescent="0.35">
      <c r="A3" s="43" t="s">
        <v>5</v>
      </c>
      <c r="B3" s="29" t="s">
        <v>6</v>
      </c>
      <c r="C3" s="30" t="s">
        <v>76</v>
      </c>
      <c r="D3" s="44" t="s">
        <v>305</v>
      </c>
      <c r="E3" s="44" t="s">
        <v>306</v>
      </c>
      <c r="F3" s="45" t="s">
        <v>39</v>
      </c>
      <c r="G3" s="45" t="s">
        <v>9</v>
      </c>
      <c r="H3" s="45" t="s">
        <v>307</v>
      </c>
      <c r="I3" s="46" t="s">
        <v>10</v>
      </c>
      <c r="J3" s="46" t="s">
        <v>11</v>
      </c>
      <c r="K3" s="61" t="s">
        <v>308</v>
      </c>
      <c r="L3" s="31" t="s">
        <v>65</v>
      </c>
    </row>
    <row r="4" spans="1:12" ht="20.7" customHeight="1" thickTop="1" x14ac:dyDescent="0.3">
      <c r="A4" s="355"/>
      <c r="B4" s="356"/>
      <c r="C4" s="356"/>
      <c r="D4" s="356"/>
      <c r="E4" s="356"/>
      <c r="F4" s="356"/>
      <c r="G4" s="356"/>
      <c r="H4" s="356" t="s">
        <v>30</v>
      </c>
      <c r="I4" s="356"/>
      <c r="J4" s="356"/>
      <c r="K4" s="357">
        <v>20000</v>
      </c>
      <c r="L4" s="339"/>
    </row>
    <row r="5" spans="1:12" ht="20.7" customHeight="1" x14ac:dyDescent="0.3">
      <c r="A5" s="355"/>
      <c r="B5" s="358"/>
      <c r="C5" s="358"/>
      <c r="D5" s="358"/>
      <c r="E5" s="359"/>
      <c r="F5" s="359"/>
      <c r="G5" s="356"/>
      <c r="H5" s="356"/>
      <c r="I5" s="356"/>
      <c r="J5" s="358"/>
      <c r="K5" s="360"/>
      <c r="L5" s="334"/>
    </row>
    <row r="6" spans="1:12" ht="20.7" customHeight="1" x14ac:dyDescent="0.3">
      <c r="A6" s="355"/>
      <c r="B6" s="356"/>
      <c r="C6" s="356"/>
      <c r="D6" s="356"/>
      <c r="E6" s="356"/>
      <c r="F6" s="356"/>
      <c r="G6" s="356"/>
      <c r="H6" s="356"/>
      <c r="I6" s="356"/>
      <c r="J6" s="356"/>
      <c r="K6" s="356"/>
      <c r="L6" s="339"/>
    </row>
    <row r="7" spans="1:12" ht="20.7" customHeight="1" x14ac:dyDescent="0.3">
      <c r="A7" s="355"/>
      <c r="B7" s="356"/>
      <c r="C7" s="356"/>
      <c r="D7" s="356"/>
      <c r="E7" s="356"/>
      <c r="F7" s="356"/>
      <c r="G7" s="356"/>
      <c r="H7" s="356"/>
      <c r="I7" s="356"/>
      <c r="J7" s="356"/>
      <c r="K7" s="356"/>
      <c r="L7" s="339"/>
    </row>
    <row r="8" spans="1:12" ht="20.7" customHeight="1" x14ac:dyDescent="0.3">
      <c r="A8" s="355"/>
      <c r="B8" s="356"/>
      <c r="C8" s="356"/>
      <c r="D8" s="356"/>
      <c r="E8" s="356"/>
      <c r="F8" s="356"/>
      <c r="G8" s="356"/>
      <c r="H8" s="356"/>
      <c r="I8" s="356"/>
      <c r="J8" s="356"/>
      <c r="K8" s="356"/>
      <c r="L8" s="339"/>
    </row>
    <row r="9" spans="1:12" ht="20.7" customHeight="1" x14ac:dyDescent="0.3">
      <c r="A9" s="355"/>
      <c r="B9" s="356"/>
      <c r="C9" s="356"/>
      <c r="D9" s="356"/>
      <c r="E9" s="356"/>
      <c r="F9" s="356"/>
      <c r="G9" s="356"/>
      <c r="H9" s="356"/>
      <c r="I9" s="356"/>
      <c r="J9" s="356"/>
      <c r="K9" s="356"/>
      <c r="L9" s="339"/>
    </row>
    <row r="10" spans="1:12" ht="20.7" customHeight="1" x14ac:dyDescent="0.3">
      <c r="A10" s="361"/>
      <c r="B10" s="362"/>
      <c r="C10" s="362"/>
      <c r="D10" s="362"/>
      <c r="E10" s="362"/>
      <c r="F10" s="362"/>
      <c r="G10" s="362"/>
      <c r="H10" s="362"/>
      <c r="I10" s="362"/>
      <c r="J10" s="362"/>
      <c r="K10" s="362"/>
      <c r="L10" s="342"/>
    </row>
    <row r="11" spans="1:12" ht="20.7" customHeight="1" x14ac:dyDescent="0.3">
      <c r="A11" s="361"/>
      <c r="B11" s="362"/>
      <c r="C11" s="362"/>
      <c r="D11" s="362"/>
      <c r="E11" s="362"/>
      <c r="F11" s="362"/>
      <c r="G11" s="362"/>
      <c r="H11" s="362"/>
      <c r="I11" s="362"/>
      <c r="J11" s="362"/>
      <c r="K11" s="362"/>
      <c r="L11" s="342"/>
    </row>
    <row r="12" spans="1:12" ht="20.7" customHeight="1" x14ac:dyDescent="0.3">
      <c r="A12" s="361"/>
      <c r="B12" s="362"/>
      <c r="C12" s="362"/>
      <c r="D12" s="362"/>
      <c r="E12" s="362"/>
      <c r="F12" s="362"/>
      <c r="G12" s="362"/>
      <c r="H12" s="362"/>
      <c r="I12" s="362"/>
      <c r="J12" s="362"/>
      <c r="K12" s="362"/>
      <c r="L12" s="342"/>
    </row>
    <row r="13" spans="1:12" ht="20.7" customHeight="1" x14ac:dyDescent="0.3">
      <c r="A13" s="361"/>
      <c r="B13" s="362"/>
      <c r="C13" s="362"/>
      <c r="D13" s="362"/>
      <c r="E13" s="362"/>
      <c r="F13" s="362"/>
      <c r="G13" s="362"/>
      <c r="H13" s="362"/>
      <c r="I13" s="362"/>
      <c r="J13" s="362"/>
      <c r="K13" s="362"/>
      <c r="L13" s="342"/>
    </row>
    <row r="14" spans="1:12" ht="20.7" customHeight="1" x14ac:dyDescent="0.3">
      <c r="A14" s="355"/>
      <c r="B14" s="356"/>
      <c r="C14" s="356"/>
      <c r="D14" s="356"/>
      <c r="E14" s="356"/>
      <c r="F14" s="356"/>
      <c r="G14" s="356"/>
      <c r="H14" s="356"/>
      <c r="I14" s="356"/>
      <c r="J14" s="356"/>
      <c r="K14" s="356"/>
      <c r="L14" s="339"/>
    </row>
    <row r="15" spans="1:12" ht="20.7" customHeight="1" x14ac:dyDescent="0.3">
      <c r="A15" s="355"/>
      <c r="B15" s="356"/>
      <c r="C15" s="356"/>
      <c r="D15" s="356"/>
      <c r="E15" s="356"/>
      <c r="F15" s="356"/>
      <c r="G15" s="356"/>
      <c r="H15" s="356"/>
      <c r="I15" s="356"/>
      <c r="J15" s="356"/>
      <c r="K15" s="356"/>
      <c r="L15" s="339"/>
    </row>
    <row r="16" spans="1:12" ht="20.7" customHeight="1" x14ac:dyDescent="0.3">
      <c r="A16" s="355"/>
      <c r="B16" s="356"/>
      <c r="C16" s="356"/>
      <c r="D16" s="356"/>
      <c r="E16" s="356"/>
      <c r="F16" s="356"/>
      <c r="G16" s="356"/>
      <c r="H16" s="356"/>
      <c r="I16" s="356"/>
      <c r="J16" s="356"/>
      <c r="K16" s="356"/>
      <c r="L16" s="339"/>
    </row>
    <row r="17" spans="1:14" ht="20.7" customHeight="1" x14ac:dyDescent="0.3">
      <c r="A17" s="363"/>
      <c r="B17" s="364"/>
      <c r="C17" s="364"/>
      <c r="D17" s="364"/>
      <c r="E17" s="364"/>
      <c r="F17" s="364"/>
      <c r="G17" s="364"/>
      <c r="H17" s="364"/>
      <c r="I17" s="364"/>
      <c r="J17" s="364"/>
      <c r="K17" s="364"/>
      <c r="L17" s="343"/>
    </row>
    <row r="18" spans="1:14" ht="20.7" customHeight="1" x14ac:dyDescent="0.3">
      <c r="A18" s="363"/>
      <c r="B18" s="364"/>
      <c r="C18" s="364"/>
      <c r="D18" s="364"/>
      <c r="E18" s="364"/>
      <c r="F18" s="364"/>
      <c r="G18" s="364"/>
      <c r="H18" s="364"/>
      <c r="I18" s="364"/>
      <c r="J18" s="364"/>
      <c r="K18" s="364"/>
      <c r="L18" s="343"/>
    </row>
    <row r="19" spans="1:14" ht="20.7" customHeight="1" thickBot="1" x14ac:dyDescent="0.35">
      <c r="A19" s="365" t="s">
        <v>115</v>
      </c>
      <c r="B19" s="366"/>
      <c r="C19" s="366"/>
      <c r="D19" s="366"/>
      <c r="E19" s="366"/>
      <c r="F19" s="366"/>
      <c r="G19" s="366"/>
      <c r="H19" s="366"/>
      <c r="I19" s="366"/>
      <c r="J19" s="366"/>
      <c r="K19" s="366">
        <f>ROUND(SUM(K4:INDEX(K:K,ROW()-1)),0)</f>
        <v>20000</v>
      </c>
      <c r="L19" s="272"/>
    </row>
    <row r="20" spans="1:14" ht="30.6" customHeight="1" x14ac:dyDescent="0.3">
      <c r="B20" s="6" t="s">
        <v>72</v>
      </c>
      <c r="E20" s="48"/>
      <c r="F20" s="48"/>
      <c r="G20" s="6" t="s">
        <v>73</v>
      </c>
      <c r="H20" s="48"/>
      <c r="I20" s="48"/>
      <c r="J20" s="48"/>
      <c r="K20" s="6" t="s">
        <v>42</v>
      </c>
    </row>
    <row r="21" spans="1:14" s="252" customFormat="1" ht="15.45" customHeight="1" x14ac:dyDescent="0.3">
      <c r="A21" s="253" t="s">
        <v>431</v>
      </c>
      <c r="H21" s="368" t="s">
        <v>312</v>
      </c>
      <c r="I21" s="367"/>
      <c r="J21" s="367"/>
      <c r="K21" s="367"/>
      <c r="L21" s="367"/>
    </row>
    <row r="22" spans="1:14" s="252" customFormat="1" ht="21.75" customHeight="1" x14ac:dyDescent="0.3">
      <c r="A22" s="252" t="s">
        <v>310</v>
      </c>
      <c r="H22" s="676" t="s">
        <v>432</v>
      </c>
      <c r="I22" s="676"/>
      <c r="J22" s="676"/>
      <c r="K22" s="676"/>
      <c r="L22" s="676"/>
    </row>
    <row r="23" spans="1:14" s="252" customFormat="1" ht="12" x14ac:dyDescent="0.3">
      <c r="A23" s="252" t="s">
        <v>311</v>
      </c>
      <c r="H23" s="676"/>
      <c r="I23" s="676"/>
      <c r="J23" s="676"/>
      <c r="K23" s="676"/>
      <c r="L23" s="676"/>
    </row>
    <row r="24" spans="1:14" s="252" customFormat="1" ht="12" customHeight="1" x14ac:dyDescent="0.3">
      <c r="A24" s="252" t="s">
        <v>313</v>
      </c>
      <c r="H24" s="676" t="s">
        <v>433</v>
      </c>
      <c r="I24" s="676"/>
      <c r="J24" s="676"/>
      <c r="K24" s="676"/>
      <c r="L24" s="676"/>
      <c r="N24" s="371"/>
    </row>
    <row r="25" spans="1:14" s="252" customFormat="1" ht="12" x14ac:dyDescent="0.3">
      <c r="A25" s="252" t="s">
        <v>314</v>
      </c>
      <c r="H25" s="676"/>
      <c r="I25" s="676"/>
      <c r="J25" s="676"/>
      <c r="K25" s="676"/>
      <c r="L25" s="676"/>
    </row>
    <row r="26" spans="1:14" s="252" customFormat="1" ht="16.5" customHeight="1" x14ac:dyDescent="0.3">
      <c r="A26" s="677" t="s">
        <v>309</v>
      </c>
      <c r="B26" s="677"/>
      <c r="C26" s="677"/>
      <c r="D26" s="677"/>
      <c r="E26" s="677"/>
      <c r="F26" s="677"/>
      <c r="H26" s="676"/>
      <c r="I26" s="676"/>
      <c r="J26" s="676"/>
      <c r="K26" s="676"/>
      <c r="L26" s="676"/>
    </row>
    <row r="27" spans="1:14" s="252" customFormat="1" ht="16.5" customHeight="1" x14ac:dyDescent="0.3">
      <c r="A27" s="677"/>
      <c r="B27" s="677"/>
      <c r="C27" s="677"/>
      <c r="D27" s="677"/>
      <c r="E27" s="677"/>
      <c r="F27" s="677"/>
    </row>
    <row r="28" spans="1:14" s="252" customFormat="1" ht="12" x14ac:dyDescent="0.3"/>
  </sheetData>
  <mergeCells count="3">
    <mergeCell ref="H22:L23"/>
    <mergeCell ref="A26:F27"/>
    <mergeCell ref="H24:L26"/>
  </mergeCells>
  <phoneticPr fontId="2" type="noConversion"/>
  <pageMargins left="0.70866141732283472" right="0.70866141732283472" top="0.74803149606299213" bottom="0.74803149606299213" header="0.31496062992125984" footer="0.31496062992125984"/>
  <pageSetup paperSize="9" scale="76" orientation="landscape"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32"/>
  <sheetViews>
    <sheetView topLeftCell="A16" zoomScaleNormal="100" zoomScaleSheetLayoutView="100" workbookViewId="0">
      <selection activeCell="F40" sqref="F40"/>
    </sheetView>
  </sheetViews>
  <sheetFormatPr defaultColWidth="9" defaultRowHeight="15.6" x14ac:dyDescent="0.3"/>
  <cols>
    <col min="1" max="1" width="22.44140625" style="6" customWidth="1"/>
    <col min="2" max="4" width="15.6640625" style="6" customWidth="1"/>
    <col min="5" max="5" width="19.44140625" style="6" customWidth="1"/>
    <col min="6" max="7" width="15.6640625" style="6" customWidth="1"/>
    <col min="8" max="16384" width="9" style="6"/>
  </cols>
  <sheetData>
    <row r="1" spans="1:7" ht="18" x14ac:dyDescent="0.3">
      <c r="A1" s="6" t="s">
        <v>175</v>
      </c>
      <c r="B1" s="372"/>
    </row>
    <row r="2" spans="1:7" ht="17.399999999999999" x14ac:dyDescent="0.3">
      <c r="A2" s="614" t="s">
        <v>51</v>
      </c>
      <c r="B2" s="614"/>
      <c r="C2" s="614"/>
      <c r="D2" s="614"/>
      <c r="E2" s="614"/>
      <c r="F2" s="614"/>
      <c r="G2" s="614"/>
    </row>
    <row r="3" spans="1:7" ht="16.5" customHeight="1" x14ac:dyDescent="0.3">
      <c r="A3" s="255"/>
      <c r="B3" s="255"/>
      <c r="C3" s="255"/>
      <c r="D3" s="255"/>
      <c r="E3" s="255"/>
      <c r="F3" s="255"/>
      <c r="G3" s="255"/>
    </row>
    <row r="4" spans="1:7" ht="22.95" customHeight="1" thickBot="1" x14ac:dyDescent="0.35">
      <c r="A4" s="6" t="s">
        <v>315</v>
      </c>
      <c r="B4" s="373" t="s">
        <v>319</v>
      </c>
      <c r="G4" s="216" t="s">
        <v>16</v>
      </c>
    </row>
    <row r="5" spans="1:7" ht="30" customHeight="1" x14ac:dyDescent="0.3">
      <c r="A5" s="680" t="s">
        <v>28</v>
      </c>
      <c r="B5" s="608"/>
      <c r="C5" s="608"/>
      <c r="D5" s="679"/>
      <c r="E5" s="678" t="s">
        <v>435</v>
      </c>
      <c r="F5" s="608"/>
      <c r="G5" s="679"/>
    </row>
    <row r="6" spans="1:7" ht="19.5" customHeight="1" thickBot="1" x14ac:dyDescent="0.35">
      <c r="A6" s="117" t="s">
        <v>316</v>
      </c>
      <c r="B6" s="116" t="s">
        <v>29</v>
      </c>
      <c r="C6" s="116" t="s">
        <v>462</v>
      </c>
      <c r="D6" s="261" t="s">
        <v>320</v>
      </c>
      <c r="E6" s="117" t="s">
        <v>316</v>
      </c>
      <c r="F6" s="116" t="s">
        <v>29</v>
      </c>
      <c r="G6" s="222" t="s">
        <v>463</v>
      </c>
    </row>
    <row r="7" spans="1:7" ht="19.5" customHeight="1" thickTop="1" x14ac:dyDescent="0.3">
      <c r="A7" s="374" t="s">
        <v>30</v>
      </c>
      <c r="B7" s="375"/>
      <c r="C7" s="376" t="s">
        <v>1</v>
      </c>
      <c r="D7" s="358"/>
      <c r="E7" s="374" t="s">
        <v>30</v>
      </c>
      <c r="F7" s="376"/>
      <c r="G7" s="334" t="s">
        <v>1</v>
      </c>
    </row>
    <row r="8" spans="1:7" ht="19.5" customHeight="1" x14ac:dyDescent="0.3">
      <c r="A8" s="377" t="s">
        <v>317</v>
      </c>
      <c r="B8" s="375"/>
      <c r="C8" s="376"/>
      <c r="D8" s="358"/>
      <c r="E8" s="378"/>
      <c r="F8" s="376"/>
      <c r="G8" s="334"/>
    </row>
    <row r="9" spans="1:7" ht="19.5" customHeight="1" x14ac:dyDescent="0.3">
      <c r="A9" s="374" t="s">
        <v>318</v>
      </c>
      <c r="B9" s="375"/>
      <c r="C9" s="376"/>
      <c r="D9" s="358"/>
      <c r="E9" s="378"/>
      <c r="F9" s="376"/>
      <c r="G9" s="334"/>
    </row>
    <row r="10" spans="1:7" ht="19.5" customHeight="1" x14ac:dyDescent="0.3">
      <c r="A10" s="377"/>
      <c r="B10" s="375"/>
      <c r="C10" s="376"/>
      <c r="D10" s="358"/>
      <c r="E10" s="378"/>
      <c r="F10" s="376"/>
      <c r="G10" s="334"/>
    </row>
    <row r="11" spans="1:7" ht="19.5" customHeight="1" x14ac:dyDescent="0.3">
      <c r="A11" s="377"/>
      <c r="B11" s="375"/>
      <c r="C11" s="376"/>
      <c r="D11" s="358"/>
      <c r="E11" s="378"/>
      <c r="F11" s="376"/>
      <c r="G11" s="334"/>
    </row>
    <row r="12" spans="1:7" ht="19.5" customHeight="1" x14ac:dyDescent="0.3">
      <c r="A12" s="379"/>
      <c r="B12" s="380"/>
      <c r="C12" s="381"/>
      <c r="D12" s="382"/>
      <c r="E12" s="383"/>
      <c r="F12" s="381"/>
      <c r="G12" s="384"/>
    </row>
    <row r="13" spans="1:7" ht="19.5" customHeight="1" x14ac:dyDescent="0.3">
      <c r="A13" s="330"/>
      <c r="B13" s="331"/>
      <c r="C13" s="376"/>
      <c r="D13" s="358"/>
      <c r="E13" s="378"/>
      <c r="F13" s="376"/>
      <c r="G13" s="334"/>
    </row>
    <row r="14" spans="1:7" ht="19.5" customHeight="1" x14ac:dyDescent="0.3">
      <c r="A14" s="330"/>
      <c r="B14" s="331"/>
      <c r="C14" s="376"/>
      <c r="D14" s="358"/>
      <c r="E14" s="378"/>
      <c r="F14" s="376"/>
      <c r="G14" s="334"/>
    </row>
    <row r="15" spans="1:7" ht="19.5" customHeight="1" x14ac:dyDescent="0.3">
      <c r="A15" s="330"/>
      <c r="B15" s="331"/>
      <c r="C15" s="376"/>
      <c r="D15" s="358"/>
      <c r="E15" s="378"/>
      <c r="F15" s="376"/>
      <c r="G15" s="334"/>
    </row>
    <row r="16" spans="1:7" ht="19.5" customHeight="1" x14ac:dyDescent="0.3">
      <c r="A16" s="330"/>
      <c r="B16" s="331"/>
      <c r="C16" s="376"/>
      <c r="D16" s="358"/>
      <c r="E16" s="378"/>
      <c r="F16" s="376"/>
      <c r="G16" s="334"/>
    </row>
    <row r="17" spans="1:7" ht="19.5" customHeight="1" x14ac:dyDescent="0.3">
      <c r="A17" s="330"/>
      <c r="B17" s="331"/>
      <c r="C17" s="376"/>
      <c r="D17" s="358"/>
      <c r="E17" s="378"/>
      <c r="F17" s="376"/>
      <c r="G17" s="334"/>
    </row>
    <row r="18" spans="1:7" ht="19.5" customHeight="1" x14ac:dyDescent="0.3">
      <c r="A18" s="330"/>
      <c r="B18" s="331"/>
      <c r="C18" s="376"/>
      <c r="D18" s="358"/>
      <c r="E18" s="378"/>
      <c r="F18" s="376"/>
      <c r="G18" s="334"/>
    </row>
    <row r="19" spans="1:7" ht="19.5" customHeight="1" x14ac:dyDescent="0.3">
      <c r="A19" s="330"/>
      <c r="B19" s="331"/>
      <c r="C19" s="376"/>
      <c r="D19" s="358"/>
      <c r="E19" s="378"/>
      <c r="F19" s="376"/>
      <c r="G19" s="334"/>
    </row>
    <row r="20" spans="1:7" ht="19.5" customHeight="1" x14ac:dyDescent="0.3">
      <c r="A20" s="330"/>
      <c r="B20" s="331"/>
      <c r="C20" s="376"/>
      <c r="D20" s="358"/>
      <c r="E20" s="378"/>
      <c r="F20" s="376"/>
      <c r="G20" s="334"/>
    </row>
    <row r="21" spans="1:7" ht="19.5" customHeight="1" x14ac:dyDescent="0.3">
      <c r="A21" s="330"/>
      <c r="B21" s="331"/>
      <c r="C21" s="376"/>
      <c r="D21" s="358"/>
      <c r="E21" s="378"/>
      <c r="F21" s="376"/>
      <c r="G21" s="334"/>
    </row>
    <row r="22" spans="1:7" ht="19.5" customHeight="1" x14ac:dyDescent="0.3">
      <c r="A22" s="330"/>
      <c r="B22" s="331"/>
      <c r="C22" s="376"/>
      <c r="D22" s="358"/>
      <c r="E22" s="378"/>
      <c r="F22" s="376"/>
      <c r="G22" s="334"/>
    </row>
    <row r="23" spans="1:7" ht="19.5" customHeight="1" x14ac:dyDescent="0.3">
      <c r="A23" s="330"/>
      <c r="B23" s="331"/>
      <c r="C23" s="376"/>
      <c r="D23" s="358"/>
      <c r="E23" s="378"/>
      <c r="F23" s="376"/>
      <c r="G23" s="334"/>
    </row>
    <row r="24" spans="1:7" ht="19.5" customHeight="1" x14ac:dyDescent="0.3">
      <c r="A24" s="330"/>
      <c r="B24" s="331"/>
      <c r="C24" s="376"/>
      <c r="D24" s="358"/>
      <c r="E24" s="378"/>
      <c r="F24" s="376"/>
      <c r="G24" s="334"/>
    </row>
    <row r="25" spans="1:7" ht="19.5" customHeight="1" thickBot="1" x14ac:dyDescent="0.35">
      <c r="A25" s="330"/>
      <c r="B25" s="331"/>
      <c r="C25" s="376"/>
      <c r="D25" s="358"/>
      <c r="E25" s="378"/>
      <c r="F25" s="376"/>
      <c r="G25" s="334"/>
    </row>
    <row r="26" spans="1:7" ht="19.5" customHeight="1" thickBot="1" x14ac:dyDescent="0.35">
      <c r="A26" s="248" t="s">
        <v>94</v>
      </c>
      <c r="B26" s="385"/>
      <c r="C26" s="386"/>
      <c r="D26" s="387">
        <f>ROUND(SUM(D7:INDEX(D:D,ROW()-1)),0)</f>
        <v>0</v>
      </c>
      <c r="E26" s="248"/>
      <c r="F26" s="386"/>
      <c r="G26" s="389"/>
    </row>
    <row r="27" spans="1:7" ht="20.7" customHeight="1" x14ac:dyDescent="0.3">
      <c r="A27" s="6" t="s">
        <v>74</v>
      </c>
      <c r="D27" s="6" t="s">
        <v>73</v>
      </c>
      <c r="E27" s="48"/>
      <c r="F27" s="48"/>
      <c r="G27" s="6" t="s">
        <v>12</v>
      </c>
    </row>
    <row r="28" spans="1:7" ht="20.7" customHeight="1" x14ac:dyDescent="0.3">
      <c r="A28" s="388" t="s">
        <v>434</v>
      </c>
    </row>
    <row r="29" spans="1:7" ht="20.7" customHeight="1" x14ac:dyDescent="0.3">
      <c r="A29" s="252" t="s">
        <v>461</v>
      </c>
    </row>
    <row r="30" spans="1:7" ht="20.7" customHeight="1" x14ac:dyDescent="0.3"/>
    <row r="31" spans="1:7" ht="20.7" customHeight="1" x14ac:dyDescent="0.3"/>
    <row r="32" spans="1:7" ht="20.7" customHeight="1" x14ac:dyDescent="0.3"/>
  </sheetData>
  <mergeCells count="3">
    <mergeCell ref="E5:G5"/>
    <mergeCell ref="A2:G2"/>
    <mergeCell ref="A5:D5"/>
  </mergeCells>
  <phoneticPr fontId="2" type="noConversion"/>
  <printOptions horizontalCentered="1"/>
  <pageMargins left="0.31496062992125984" right="0.31496062992125984" top="0.35433070866141736" bottom="0.35433070866141736" header="0.31496062992125984" footer="0.31496062992125984"/>
  <pageSetup paperSize="9" scale="84" orientation="landscape" blackAndWhite="1"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99"/>
  <sheetViews>
    <sheetView topLeftCell="A65" zoomScale="85" zoomScaleNormal="85" zoomScaleSheetLayoutView="100" workbookViewId="0">
      <selection activeCell="G83" sqref="G83:G84"/>
    </sheetView>
  </sheetViews>
  <sheetFormatPr defaultColWidth="9" defaultRowHeight="15.6" x14ac:dyDescent="0.3"/>
  <cols>
    <col min="1" max="1" width="14.77734375" style="6" customWidth="1"/>
    <col min="2" max="2" width="14" style="6" customWidth="1"/>
    <col min="3" max="3" width="18.109375" style="6" customWidth="1"/>
    <col min="4" max="4" width="12.88671875" style="6" customWidth="1"/>
    <col min="5" max="5" width="13" style="6" customWidth="1"/>
    <col min="6" max="6" width="13" style="8" customWidth="1"/>
    <col min="7" max="7" width="24.44140625" style="6" customWidth="1"/>
    <col min="8" max="8" width="11.88671875" style="6" customWidth="1"/>
    <col min="9" max="9" width="12.6640625" style="6" customWidth="1"/>
    <col min="10" max="10" width="12.33203125" style="6" customWidth="1"/>
    <col min="11" max="12" width="9.77734375" style="6" customWidth="1"/>
    <col min="13" max="16384" width="9" style="6"/>
  </cols>
  <sheetData>
    <row r="1" spans="1:12" ht="16.5" customHeight="1" x14ac:dyDescent="0.3">
      <c r="A1" s="6" t="s">
        <v>168</v>
      </c>
      <c r="D1" s="329" t="str">
        <f>工時統計表!Q3</f>
        <v>xx年x月</v>
      </c>
      <c r="E1" s="614" t="s">
        <v>67</v>
      </c>
      <c r="F1" s="614"/>
      <c r="G1" s="614"/>
      <c r="H1" s="615"/>
    </row>
    <row r="2" spans="1:12" ht="16.2" thickBot="1" x14ac:dyDescent="0.35">
      <c r="J2" s="215"/>
      <c r="L2" s="216" t="s">
        <v>393</v>
      </c>
    </row>
    <row r="3" spans="1:12" x14ac:dyDescent="0.3">
      <c r="A3" s="402" t="s">
        <v>324</v>
      </c>
      <c r="B3" s="258"/>
      <c r="C3" s="258"/>
      <c r="D3" s="258"/>
      <c r="E3" s="258"/>
      <c r="F3" s="217"/>
      <c r="G3" s="258"/>
      <c r="H3" s="258"/>
      <c r="I3" s="258"/>
      <c r="J3" s="403"/>
      <c r="K3" s="404"/>
      <c r="L3" s="405"/>
    </row>
    <row r="4" spans="1:12" ht="42" customHeight="1" thickBot="1" x14ac:dyDescent="0.35">
      <c r="A4" s="406" t="s">
        <v>2</v>
      </c>
      <c r="B4" s="50" t="s">
        <v>3</v>
      </c>
      <c r="C4" s="407" t="s">
        <v>437</v>
      </c>
      <c r="D4" s="408" t="s">
        <v>239</v>
      </c>
      <c r="E4" s="408" t="s">
        <v>233</v>
      </c>
      <c r="F4" s="408" t="s">
        <v>234</v>
      </c>
      <c r="G4" s="409" t="s">
        <v>235</v>
      </c>
      <c r="H4" s="409" t="s">
        <v>236</v>
      </c>
      <c r="I4" s="410" t="s">
        <v>237</v>
      </c>
      <c r="J4" s="409" t="s">
        <v>238</v>
      </c>
      <c r="K4" s="411" t="s">
        <v>325</v>
      </c>
      <c r="L4" s="412" t="s">
        <v>382</v>
      </c>
    </row>
    <row r="5" spans="1:12" ht="16.2" thickTop="1" x14ac:dyDescent="0.3">
      <c r="A5" s="464" t="s">
        <v>43</v>
      </c>
      <c r="B5" s="465" t="s">
        <v>326</v>
      </c>
      <c r="C5" s="466" t="s">
        <v>61</v>
      </c>
      <c r="D5" s="467"/>
      <c r="E5" s="468">
        <v>500000</v>
      </c>
      <c r="F5" s="467">
        <v>1</v>
      </c>
      <c r="G5" s="468">
        <v>360000</v>
      </c>
      <c r="H5" s="413">
        <f t="shared" ref="H5:H34" si="0">ROUND(G5/60,0)</f>
        <v>6000</v>
      </c>
      <c r="I5" s="469">
        <v>0.75</v>
      </c>
      <c r="J5" s="414">
        <f t="shared" ref="J5:J34" si="1">ROUND(H5*I5,0)</f>
        <v>4500</v>
      </c>
      <c r="K5" s="475"/>
      <c r="L5" s="415" t="str">
        <f t="shared" ref="L5:L34" si="2">IF(I5&gt;1,"異常","")</f>
        <v/>
      </c>
    </row>
    <row r="6" spans="1:12" x14ac:dyDescent="0.3">
      <c r="A6" s="464" t="s">
        <v>44</v>
      </c>
      <c r="B6" s="469" t="s">
        <v>45</v>
      </c>
      <c r="C6" s="466" t="s">
        <v>61</v>
      </c>
      <c r="D6" s="467"/>
      <c r="E6" s="468">
        <v>600000</v>
      </c>
      <c r="F6" s="467">
        <v>1</v>
      </c>
      <c r="G6" s="468">
        <v>450000</v>
      </c>
      <c r="H6" s="413">
        <f t="shared" si="0"/>
        <v>7500</v>
      </c>
      <c r="I6" s="469">
        <v>0.75</v>
      </c>
      <c r="J6" s="414">
        <f t="shared" si="1"/>
        <v>5625</v>
      </c>
      <c r="K6" s="476"/>
      <c r="L6" s="415" t="str">
        <f t="shared" si="2"/>
        <v/>
      </c>
    </row>
    <row r="7" spans="1:12" x14ac:dyDescent="0.3">
      <c r="A7" s="464"/>
      <c r="B7" s="469"/>
      <c r="C7" s="466"/>
      <c r="D7" s="467"/>
      <c r="E7" s="468"/>
      <c r="F7" s="467"/>
      <c r="G7" s="468"/>
      <c r="H7" s="413">
        <f t="shared" si="0"/>
        <v>0</v>
      </c>
      <c r="I7" s="469">
        <v>0.75</v>
      </c>
      <c r="J7" s="414">
        <f t="shared" si="1"/>
        <v>0</v>
      </c>
      <c r="K7" s="476"/>
      <c r="L7" s="415" t="str">
        <f t="shared" si="2"/>
        <v/>
      </c>
    </row>
    <row r="8" spans="1:12" x14ac:dyDescent="0.3">
      <c r="A8" s="464"/>
      <c r="B8" s="469"/>
      <c r="C8" s="466"/>
      <c r="D8" s="467"/>
      <c r="E8" s="468"/>
      <c r="F8" s="467"/>
      <c r="G8" s="468"/>
      <c r="H8" s="413">
        <f t="shared" si="0"/>
        <v>0</v>
      </c>
      <c r="I8" s="469">
        <v>0.75</v>
      </c>
      <c r="J8" s="414">
        <f t="shared" si="1"/>
        <v>0</v>
      </c>
      <c r="K8" s="476"/>
      <c r="L8" s="415" t="str">
        <f t="shared" si="2"/>
        <v/>
      </c>
    </row>
    <row r="9" spans="1:12" x14ac:dyDescent="0.3">
      <c r="A9" s="464"/>
      <c r="B9" s="469"/>
      <c r="C9" s="466"/>
      <c r="D9" s="467"/>
      <c r="E9" s="468"/>
      <c r="F9" s="467"/>
      <c r="G9" s="468"/>
      <c r="H9" s="413">
        <f t="shared" si="0"/>
        <v>0</v>
      </c>
      <c r="I9" s="469">
        <v>0.75</v>
      </c>
      <c r="J9" s="414">
        <f t="shared" si="1"/>
        <v>0</v>
      </c>
      <c r="K9" s="476"/>
      <c r="L9" s="415" t="str">
        <f t="shared" si="2"/>
        <v/>
      </c>
    </row>
    <row r="10" spans="1:12" x14ac:dyDescent="0.3">
      <c r="A10" s="464"/>
      <c r="B10" s="469"/>
      <c r="C10" s="466"/>
      <c r="D10" s="467"/>
      <c r="E10" s="468"/>
      <c r="F10" s="467"/>
      <c r="G10" s="468"/>
      <c r="H10" s="413">
        <f t="shared" si="0"/>
        <v>0</v>
      </c>
      <c r="I10" s="473">
        <v>0.75</v>
      </c>
      <c r="J10" s="414">
        <f t="shared" si="1"/>
        <v>0</v>
      </c>
      <c r="K10" s="476"/>
      <c r="L10" s="415" t="str">
        <f t="shared" si="2"/>
        <v/>
      </c>
    </row>
    <row r="11" spans="1:12" hidden="1" x14ac:dyDescent="0.3">
      <c r="A11" s="464"/>
      <c r="B11" s="469"/>
      <c r="C11" s="466"/>
      <c r="D11" s="467"/>
      <c r="E11" s="468"/>
      <c r="F11" s="467"/>
      <c r="G11" s="468"/>
      <c r="H11" s="413">
        <f t="shared" si="0"/>
        <v>0</v>
      </c>
      <c r="I11" s="469"/>
      <c r="J11" s="414">
        <f t="shared" si="1"/>
        <v>0</v>
      </c>
      <c r="K11" s="476"/>
      <c r="L11" s="415" t="str">
        <f t="shared" si="2"/>
        <v/>
      </c>
    </row>
    <row r="12" spans="1:12" hidden="1" x14ac:dyDescent="0.3">
      <c r="A12" s="464"/>
      <c r="B12" s="469"/>
      <c r="C12" s="466"/>
      <c r="D12" s="467"/>
      <c r="E12" s="468"/>
      <c r="F12" s="467"/>
      <c r="G12" s="468"/>
      <c r="H12" s="413">
        <f t="shared" si="0"/>
        <v>0</v>
      </c>
      <c r="I12" s="469"/>
      <c r="J12" s="414">
        <f t="shared" si="1"/>
        <v>0</v>
      </c>
      <c r="K12" s="476"/>
      <c r="L12" s="415" t="str">
        <f t="shared" si="2"/>
        <v/>
      </c>
    </row>
    <row r="13" spans="1:12" hidden="1" x14ac:dyDescent="0.3">
      <c r="A13" s="464"/>
      <c r="B13" s="469"/>
      <c r="C13" s="466"/>
      <c r="D13" s="467"/>
      <c r="E13" s="468"/>
      <c r="F13" s="467"/>
      <c r="G13" s="468"/>
      <c r="H13" s="413">
        <f t="shared" si="0"/>
        <v>0</v>
      </c>
      <c r="I13" s="469"/>
      <c r="J13" s="414">
        <f t="shared" si="1"/>
        <v>0</v>
      </c>
      <c r="K13" s="476"/>
      <c r="L13" s="415" t="str">
        <f t="shared" si="2"/>
        <v/>
      </c>
    </row>
    <row r="14" spans="1:12" hidden="1" x14ac:dyDescent="0.3">
      <c r="A14" s="464"/>
      <c r="B14" s="469"/>
      <c r="C14" s="466"/>
      <c r="D14" s="467"/>
      <c r="E14" s="468"/>
      <c r="F14" s="467"/>
      <c r="G14" s="468"/>
      <c r="H14" s="413">
        <f t="shared" si="0"/>
        <v>0</v>
      </c>
      <c r="I14" s="469"/>
      <c r="J14" s="414">
        <f t="shared" si="1"/>
        <v>0</v>
      </c>
      <c r="K14" s="476"/>
      <c r="L14" s="415" t="str">
        <f t="shared" si="2"/>
        <v/>
      </c>
    </row>
    <row r="15" spans="1:12" hidden="1" x14ac:dyDescent="0.3">
      <c r="A15" s="464"/>
      <c r="B15" s="469"/>
      <c r="C15" s="466"/>
      <c r="D15" s="467"/>
      <c r="E15" s="468"/>
      <c r="F15" s="467"/>
      <c r="G15" s="468"/>
      <c r="H15" s="413">
        <f t="shared" si="0"/>
        <v>0</v>
      </c>
      <c r="I15" s="469"/>
      <c r="J15" s="414">
        <f t="shared" si="1"/>
        <v>0</v>
      </c>
      <c r="K15" s="476"/>
      <c r="L15" s="415" t="str">
        <f t="shared" si="2"/>
        <v/>
      </c>
    </row>
    <row r="16" spans="1:12" hidden="1" x14ac:dyDescent="0.3">
      <c r="A16" s="464"/>
      <c r="B16" s="469"/>
      <c r="C16" s="466"/>
      <c r="D16" s="467"/>
      <c r="E16" s="468"/>
      <c r="F16" s="467"/>
      <c r="G16" s="468"/>
      <c r="H16" s="413">
        <f t="shared" si="0"/>
        <v>0</v>
      </c>
      <c r="I16" s="469"/>
      <c r="J16" s="414">
        <f t="shared" si="1"/>
        <v>0</v>
      </c>
      <c r="K16" s="476"/>
      <c r="L16" s="415" t="str">
        <f t="shared" si="2"/>
        <v/>
      </c>
    </row>
    <row r="17" spans="1:12" hidden="1" x14ac:dyDescent="0.3">
      <c r="A17" s="464"/>
      <c r="B17" s="469"/>
      <c r="C17" s="466"/>
      <c r="D17" s="467"/>
      <c r="E17" s="468"/>
      <c r="F17" s="467"/>
      <c r="G17" s="468"/>
      <c r="H17" s="413">
        <f t="shared" si="0"/>
        <v>0</v>
      </c>
      <c r="I17" s="469"/>
      <c r="J17" s="414">
        <f t="shared" si="1"/>
        <v>0</v>
      </c>
      <c r="K17" s="476"/>
      <c r="L17" s="415" t="str">
        <f t="shared" si="2"/>
        <v/>
      </c>
    </row>
    <row r="18" spans="1:12" hidden="1" x14ac:dyDescent="0.3">
      <c r="A18" s="464"/>
      <c r="B18" s="469"/>
      <c r="C18" s="466"/>
      <c r="D18" s="467"/>
      <c r="E18" s="468"/>
      <c r="F18" s="467"/>
      <c r="G18" s="468"/>
      <c r="H18" s="413">
        <f t="shared" si="0"/>
        <v>0</v>
      </c>
      <c r="I18" s="469"/>
      <c r="J18" s="414">
        <f t="shared" si="1"/>
        <v>0</v>
      </c>
      <c r="K18" s="476"/>
      <c r="L18" s="415" t="str">
        <f t="shared" si="2"/>
        <v/>
      </c>
    </row>
    <row r="19" spans="1:12" hidden="1" x14ac:dyDescent="0.3">
      <c r="A19" s="464"/>
      <c r="B19" s="469"/>
      <c r="C19" s="466"/>
      <c r="D19" s="467"/>
      <c r="E19" s="468"/>
      <c r="F19" s="467"/>
      <c r="G19" s="468"/>
      <c r="H19" s="413">
        <f t="shared" si="0"/>
        <v>0</v>
      </c>
      <c r="I19" s="469"/>
      <c r="J19" s="414">
        <f t="shared" si="1"/>
        <v>0</v>
      </c>
      <c r="K19" s="476"/>
      <c r="L19" s="415" t="str">
        <f t="shared" si="2"/>
        <v/>
      </c>
    </row>
    <row r="20" spans="1:12" hidden="1" x14ac:dyDescent="0.3">
      <c r="A20" s="464"/>
      <c r="B20" s="469"/>
      <c r="C20" s="466"/>
      <c r="D20" s="467"/>
      <c r="E20" s="468"/>
      <c r="F20" s="467"/>
      <c r="G20" s="468"/>
      <c r="H20" s="413">
        <f t="shared" si="0"/>
        <v>0</v>
      </c>
      <c r="I20" s="469"/>
      <c r="J20" s="414">
        <f t="shared" si="1"/>
        <v>0</v>
      </c>
      <c r="K20" s="476"/>
      <c r="L20" s="415" t="str">
        <f t="shared" si="2"/>
        <v/>
      </c>
    </row>
    <row r="21" spans="1:12" hidden="1" x14ac:dyDescent="0.3">
      <c r="A21" s="464"/>
      <c r="B21" s="469"/>
      <c r="C21" s="466"/>
      <c r="D21" s="467"/>
      <c r="E21" s="468"/>
      <c r="F21" s="467"/>
      <c r="G21" s="468"/>
      <c r="H21" s="413">
        <f t="shared" si="0"/>
        <v>0</v>
      </c>
      <c r="I21" s="469"/>
      <c r="J21" s="414">
        <f t="shared" si="1"/>
        <v>0</v>
      </c>
      <c r="K21" s="476"/>
      <c r="L21" s="415" t="str">
        <f t="shared" si="2"/>
        <v/>
      </c>
    </row>
    <row r="22" spans="1:12" hidden="1" x14ac:dyDescent="0.3">
      <c r="A22" s="464"/>
      <c r="B22" s="469"/>
      <c r="C22" s="466"/>
      <c r="D22" s="467"/>
      <c r="E22" s="468"/>
      <c r="F22" s="467"/>
      <c r="G22" s="468"/>
      <c r="H22" s="413">
        <f t="shared" si="0"/>
        <v>0</v>
      </c>
      <c r="I22" s="469"/>
      <c r="J22" s="414">
        <f t="shared" si="1"/>
        <v>0</v>
      </c>
      <c r="K22" s="476"/>
      <c r="L22" s="415" t="str">
        <f t="shared" si="2"/>
        <v/>
      </c>
    </row>
    <row r="23" spans="1:12" hidden="1" x14ac:dyDescent="0.3">
      <c r="A23" s="464"/>
      <c r="B23" s="469"/>
      <c r="C23" s="466"/>
      <c r="D23" s="467"/>
      <c r="E23" s="468"/>
      <c r="F23" s="467"/>
      <c r="G23" s="468"/>
      <c r="H23" s="413">
        <f t="shared" si="0"/>
        <v>0</v>
      </c>
      <c r="I23" s="469"/>
      <c r="J23" s="414">
        <f t="shared" si="1"/>
        <v>0</v>
      </c>
      <c r="K23" s="476"/>
      <c r="L23" s="415" t="str">
        <f t="shared" si="2"/>
        <v/>
      </c>
    </row>
    <row r="24" spans="1:12" hidden="1" x14ac:dyDescent="0.3">
      <c r="A24" s="464"/>
      <c r="B24" s="469"/>
      <c r="C24" s="466"/>
      <c r="D24" s="467"/>
      <c r="E24" s="468"/>
      <c r="F24" s="467"/>
      <c r="G24" s="468"/>
      <c r="H24" s="413">
        <f t="shared" si="0"/>
        <v>0</v>
      </c>
      <c r="I24" s="469"/>
      <c r="J24" s="414">
        <f t="shared" si="1"/>
        <v>0</v>
      </c>
      <c r="K24" s="476"/>
      <c r="L24" s="415" t="str">
        <f t="shared" si="2"/>
        <v/>
      </c>
    </row>
    <row r="25" spans="1:12" hidden="1" x14ac:dyDescent="0.3">
      <c r="A25" s="464"/>
      <c r="B25" s="469"/>
      <c r="C25" s="466"/>
      <c r="D25" s="467"/>
      <c r="E25" s="468"/>
      <c r="F25" s="467"/>
      <c r="G25" s="468"/>
      <c r="H25" s="413">
        <f t="shared" si="0"/>
        <v>0</v>
      </c>
      <c r="I25" s="469"/>
      <c r="J25" s="414">
        <f t="shared" si="1"/>
        <v>0</v>
      </c>
      <c r="K25" s="476"/>
      <c r="L25" s="415" t="str">
        <f t="shared" si="2"/>
        <v/>
      </c>
    </row>
    <row r="26" spans="1:12" hidden="1" x14ac:dyDescent="0.3">
      <c r="A26" s="464"/>
      <c r="B26" s="469"/>
      <c r="C26" s="466"/>
      <c r="D26" s="467"/>
      <c r="E26" s="468"/>
      <c r="F26" s="467"/>
      <c r="G26" s="468"/>
      <c r="H26" s="413">
        <f t="shared" si="0"/>
        <v>0</v>
      </c>
      <c r="I26" s="469"/>
      <c r="J26" s="414">
        <f t="shared" si="1"/>
        <v>0</v>
      </c>
      <c r="K26" s="476"/>
      <c r="L26" s="415" t="str">
        <f t="shared" si="2"/>
        <v/>
      </c>
    </row>
    <row r="27" spans="1:12" hidden="1" x14ac:dyDescent="0.3">
      <c r="A27" s="464"/>
      <c r="B27" s="469"/>
      <c r="C27" s="466"/>
      <c r="D27" s="467"/>
      <c r="E27" s="468"/>
      <c r="F27" s="467"/>
      <c r="G27" s="468"/>
      <c r="H27" s="413">
        <f t="shared" si="0"/>
        <v>0</v>
      </c>
      <c r="I27" s="469"/>
      <c r="J27" s="414">
        <f t="shared" si="1"/>
        <v>0</v>
      </c>
      <c r="K27" s="476"/>
      <c r="L27" s="415" t="str">
        <f t="shared" si="2"/>
        <v/>
      </c>
    </row>
    <row r="28" spans="1:12" hidden="1" x14ac:dyDescent="0.3">
      <c r="A28" s="464"/>
      <c r="B28" s="469"/>
      <c r="C28" s="466"/>
      <c r="D28" s="467"/>
      <c r="E28" s="468"/>
      <c r="F28" s="467"/>
      <c r="G28" s="468"/>
      <c r="H28" s="413">
        <f t="shared" si="0"/>
        <v>0</v>
      </c>
      <c r="I28" s="469"/>
      <c r="J28" s="414">
        <f t="shared" si="1"/>
        <v>0</v>
      </c>
      <c r="K28" s="476"/>
      <c r="L28" s="415" t="str">
        <f t="shared" si="2"/>
        <v/>
      </c>
    </row>
    <row r="29" spans="1:12" hidden="1" x14ac:dyDescent="0.3">
      <c r="A29" s="464"/>
      <c r="B29" s="469"/>
      <c r="C29" s="466"/>
      <c r="D29" s="467"/>
      <c r="E29" s="468"/>
      <c r="F29" s="467"/>
      <c r="G29" s="468"/>
      <c r="H29" s="413">
        <f t="shared" si="0"/>
        <v>0</v>
      </c>
      <c r="I29" s="469"/>
      <c r="J29" s="414">
        <f t="shared" si="1"/>
        <v>0</v>
      </c>
      <c r="K29" s="476"/>
      <c r="L29" s="415" t="str">
        <f t="shared" si="2"/>
        <v/>
      </c>
    </row>
    <row r="30" spans="1:12" hidden="1" x14ac:dyDescent="0.3">
      <c r="A30" s="464"/>
      <c r="B30" s="469"/>
      <c r="C30" s="466"/>
      <c r="D30" s="467"/>
      <c r="E30" s="468"/>
      <c r="F30" s="467"/>
      <c r="G30" s="468"/>
      <c r="H30" s="413">
        <f t="shared" si="0"/>
        <v>0</v>
      </c>
      <c r="I30" s="469"/>
      <c r="J30" s="414">
        <f t="shared" si="1"/>
        <v>0</v>
      </c>
      <c r="K30" s="476"/>
      <c r="L30" s="415" t="str">
        <f t="shared" si="2"/>
        <v/>
      </c>
    </row>
    <row r="31" spans="1:12" hidden="1" x14ac:dyDescent="0.3">
      <c r="A31" s="464"/>
      <c r="B31" s="469"/>
      <c r="C31" s="466"/>
      <c r="D31" s="467"/>
      <c r="E31" s="468"/>
      <c r="F31" s="467"/>
      <c r="G31" s="468"/>
      <c r="H31" s="413">
        <f t="shared" si="0"/>
        <v>0</v>
      </c>
      <c r="I31" s="469"/>
      <c r="J31" s="414">
        <f t="shared" si="1"/>
        <v>0</v>
      </c>
      <c r="K31" s="476"/>
      <c r="L31" s="415" t="str">
        <f t="shared" si="2"/>
        <v/>
      </c>
    </row>
    <row r="32" spans="1:12" hidden="1" x14ac:dyDescent="0.3">
      <c r="A32" s="470"/>
      <c r="B32" s="469"/>
      <c r="C32" s="466"/>
      <c r="D32" s="469"/>
      <c r="E32" s="468"/>
      <c r="F32" s="467"/>
      <c r="G32" s="469"/>
      <c r="H32" s="413">
        <f t="shared" si="0"/>
        <v>0</v>
      </c>
      <c r="I32" s="469"/>
      <c r="J32" s="414">
        <f t="shared" si="1"/>
        <v>0</v>
      </c>
      <c r="K32" s="476"/>
      <c r="L32" s="415" t="str">
        <f t="shared" si="2"/>
        <v/>
      </c>
    </row>
    <row r="33" spans="1:12" hidden="1" x14ac:dyDescent="0.3">
      <c r="A33" s="471"/>
      <c r="B33" s="469"/>
      <c r="C33" s="466"/>
      <c r="D33" s="469"/>
      <c r="E33" s="469"/>
      <c r="F33" s="467"/>
      <c r="G33" s="469"/>
      <c r="H33" s="413">
        <f t="shared" si="0"/>
        <v>0</v>
      </c>
      <c r="I33" s="469"/>
      <c r="J33" s="414">
        <f t="shared" si="1"/>
        <v>0</v>
      </c>
      <c r="K33" s="476"/>
      <c r="L33" s="415" t="str">
        <f t="shared" si="2"/>
        <v/>
      </c>
    </row>
    <row r="34" spans="1:12" hidden="1" x14ac:dyDescent="0.3">
      <c r="A34" s="472"/>
      <c r="B34" s="473"/>
      <c r="C34" s="466"/>
      <c r="D34" s="473"/>
      <c r="E34" s="473"/>
      <c r="F34" s="474"/>
      <c r="G34" s="473"/>
      <c r="H34" s="413">
        <f t="shared" si="0"/>
        <v>0</v>
      </c>
      <c r="I34" s="473"/>
      <c r="J34" s="414">
        <f t="shared" si="1"/>
        <v>0</v>
      </c>
      <c r="K34" s="477"/>
      <c r="L34" s="415" t="str">
        <f t="shared" si="2"/>
        <v/>
      </c>
    </row>
    <row r="35" spans="1:12" ht="16.2" thickBot="1" x14ac:dyDescent="0.35">
      <c r="A35" s="232" t="s">
        <v>31</v>
      </c>
      <c r="B35" s="416"/>
      <c r="C35" s="416"/>
      <c r="D35" s="416"/>
      <c r="E35" s="393">
        <f>ROUND(SUM(E5:INDEX(E:E,ROW()-1)),0)</f>
        <v>1100000</v>
      </c>
      <c r="F35" s="394"/>
      <c r="G35" s="393">
        <f>ROUND(SUM(G5:INDEX(G:G,ROW()-1)),0)</f>
        <v>810000</v>
      </c>
      <c r="H35" s="393">
        <f>ROUND(SUM(H5:INDEX(H:H,ROW()-1)),0)</f>
        <v>13500</v>
      </c>
      <c r="I35" s="417"/>
      <c r="J35" s="393">
        <f>ROUND(SUM(J5:INDEX(J:J,ROW()-1)),0)</f>
        <v>10125</v>
      </c>
      <c r="K35" s="418"/>
      <c r="L35" s="418"/>
    </row>
    <row r="36" spans="1:12" x14ac:dyDescent="0.3">
      <c r="A36" s="402" t="s">
        <v>327</v>
      </c>
      <c r="B36" s="258"/>
      <c r="C36" s="258"/>
      <c r="D36" s="258"/>
      <c r="E36" s="258"/>
      <c r="F36" s="217"/>
      <c r="G36" s="258"/>
      <c r="H36" s="258"/>
      <c r="I36" s="258"/>
      <c r="J36" s="403"/>
      <c r="K36" s="404"/>
      <c r="L36" s="405"/>
    </row>
    <row r="37" spans="1:12" ht="42" thickBot="1" x14ac:dyDescent="0.35">
      <c r="A37" s="406" t="s">
        <v>2</v>
      </c>
      <c r="B37" s="50" t="s">
        <v>3</v>
      </c>
      <c r="C37" s="408" t="s">
        <v>437</v>
      </c>
      <c r="D37" s="408" t="s">
        <v>239</v>
      </c>
      <c r="E37" s="408" t="s">
        <v>233</v>
      </c>
      <c r="F37" s="408" t="s">
        <v>234</v>
      </c>
      <c r="G37" s="408" t="s">
        <v>233</v>
      </c>
      <c r="H37" s="409" t="s">
        <v>236</v>
      </c>
      <c r="I37" s="409" t="s">
        <v>237</v>
      </c>
      <c r="J37" s="409" t="s">
        <v>238</v>
      </c>
      <c r="K37" s="411" t="s">
        <v>325</v>
      </c>
      <c r="L37" s="412" t="s">
        <v>382</v>
      </c>
    </row>
    <row r="38" spans="1:12" ht="16.2" thickTop="1" x14ac:dyDescent="0.3">
      <c r="A38" s="464" t="s">
        <v>46</v>
      </c>
      <c r="B38" s="465" t="s">
        <v>326</v>
      </c>
      <c r="C38" s="465"/>
      <c r="D38" s="467"/>
      <c r="E38" s="468">
        <v>360000</v>
      </c>
      <c r="F38" s="467">
        <v>1</v>
      </c>
      <c r="G38" s="419">
        <f>E38</f>
        <v>360000</v>
      </c>
      <c r="H38" s="413">
        <f>ROUND(G38/60,0)</f>
        <v>6000</v>
      </c>
      <c r="I38" s="469">
        <v>0.75</v>
      </c>
      <c r="J38" s="414">
        <f>ROUND(H38*I38,0)</f>
        <v>4500</v>
      </c>
      <c r="K38" s="475"/>
      <c r="L38" s="415" t="str">
        <f>IF(I38&gt;1,"異常","")</f>
        <v/>
      </c>
    </row>
    <row r="39" spans="1:12" x14ac:dyDescent="0.3">
      <c r="A39" s="464" t="s">
        <v>47</v>
      </c>
      <c r="B39" s="469" t="s">
        <v>45</v>
      </c>
      <c r="C39" s="469"/>
      <c r="D39" s="467"/>
      <c r="E39" s="468">
        <v>660000</v>
      </c>
      <c r="F39" s="467">
        <v>1</v>
      </c>
      <c r="G39" s="419">
        <f>E39</f>
        <v>660000</v>
      </c>
      <c r="H39" s="413">
        <f>ROUND(G39/60,0)</f>
        <v>11000</v>
      </c>
      <c r="I39" s="469">
        <v>0.75</v>
      </c>
      <c r="J39" s="414">
        <f>ROUND(H39*I39,0)</f>
        <v>8250</v>
      </c>
      <c r="K39" s="476"/>
      <c r="L39" s="415" t="str">
        <f>IF(I39&gt;1,"異常","")</f>
        <v/>
      </c>
    </row>
    <row r="40" spans="1:12" x14ac:dyDescent="0.3">
      <c r="A40" s="464" t="s">
        <v>48</v>
      </c>
      <c r="B40" s="469" t="s">
        <v>49</v>
      </c>
      <c r="C40" s="469"/>
      <c r="D40" s="467"/>
      <c r="E40" s="468">
        <v>540000</v>
      </c>
      <c r="F40" s="467">
        <v>1</v>
      </c>
      <c r="G40" s="419">
        <f>E40</f>
        <v>540000</v>
      </c>
      <c r="H40" s="413">
        <f>ROUND(G40/60,0)</f>
        <v>9000</v>
      </c>
      <c r="I40" s="469">
        <v>0.75</v>
      </c>
      <c r="J40" s="414">
        <f>ROUND(H40*I40,0)</f>
        <v>6750</v>
      </c>
      <c r="K40" s="476"/>
      <c r="L40" s="415" t="str">
        <f t="shared" ref="L40:L63" si="3">IF(I40&gt;1,"異常","")</f>
        <v/>
      </c>
    </row>
    <row r="41" spans="1:12" x14ac:dyDescent="0.3">
      <c r="A41" s="464"/>
      <c r="B41" s="469"/>
      <c r="C41" s="469"/>
      <c r="D41" s="467"/>
      <c r="E41" s="468"/>
      <c r="F41" s="467"/>
      <c r="G41" s="419">
        <f t="shared" ref="G41:G64" si="4">E41</f>
        <v>0</v>
      </c>
      <c r="H41" s="413">
        <f t="shared" ref="H41:H64" si="5">ROUND(G41/60,0)</f>
        <v>0</v>
      </c>
      <c r="I41" s="469"/>
      <c r="J41" s="414">
        <f t="shared" ref="J41:J64" si="6">ROUND(H41*I41,0)</f>
        <v>0</v>
      </c>
      <c r="K41" s="476"/>
      <c r="L41" s="415" t="str">
        <f t="shared" si="3"/>
        <v/>
      </c>
    </row>
    <row r="42" spans="1:12" hidden="1" x14ac:dyDescent="0.3">
      <c r="A42" s="464"/>
      <c r="B42" s="469"/>
      <c r="C42" s="469"/>
      <c r="D42" s="467"/>
      <c r="E42" s="468"/>
      <c r="F42" s="467"/>
      <c r="G42" s="419">
        <f t="shared" si="4"/>
        <v>0</v>
      </c>
      <c r="H42" s="413">
        <f t="shared" si="5"/>
        <v>0</v>
      </c>
      <c r="I42" s="469"/>
      <c r="J42" s="414">
        <f t="shared" si="6"/>
        <v>0</v>
      </c>
      <c r="K42" s="476"/>
      <c r="L42" s="415" t="str">
        <f t="shared" si="3"/>
        <v/>
      </c>
    </row>
    <row r="43" spans="1:12" hidden="1" x14ac:dyDescent="0.3">
      <c r="A43" s="464"/>
      <c r="B43" s="469"/>
      <c r="C43" s="469"/>
      <c r="D43" s="467"/>
      <c r="E43" s="468"/>
      <c r="F43" s="467"/>
      <c r="G43" s="419">
        <f t="shared" si="4"/>
        <v>0</v>
      </c>
      <c r="H43" s="413">
        <f t="shared" si="5"/>
        <v>0</v>
      </c>
      <c r="I43" s="469"/>
      <c r="J43" s="414">
        <f t="shared" si="6"/>
        <v>0</v>
      </c>
      <c r="K43" s="476"/>
      <c r="L43" s="415" t="str">
        <f t="shared" si="3"/>
        <v/>
      </c>
    </row>
    <row r="44" spans="1:12" hidden="1" x14ac:dyDescent="0.3">
      <c r="A44" s="464"/>
      <c r="B44" s="469"/>
      <c r="C44" s="469"/>
      <c r="D44" s="467"/>
      <c r="E44" s="468"/>
      <c r="F44" s="467"/>
      <c r="G44" s="419">
        <f t="shared" si="4"/>
        <v>0</v>
      </c>
      <c r="H44" s="413">
        <f t="shared" si="5"/>
        <v>0</v>
      </c>
      <c r="I44" s="469"/>
      <c r="J44" s="414">
        <f t="shared" si="6"/>
        <v>0</v>
      </c>
      <c r="K44" s="476"/>
      <c r="L44" s="415" t="str">
        <f t="shared" si="3"/>
        <v/>
      </c>
    </row>
    <row r="45" spans="1:12" hidden="1" x14ac:dyDescent="0.3">
      <c r="A45" s="464"/>
      <c r="B45" s="469"/>
      <c r="C45" s="469"/>
      <c r="D45" s="467"/>
      <c r="E45" s="468"/>
      <c r="F45" s="467"/>
      <c r="G45" s="419">
        <f t="shared" si="4"/>
        <v>0</v>
      </c>
      <c r="H45" s="413">
        <f t="shared" si="5"/>
        <v>0</v>
      </c>
      <c r="I45" s="469"/>
      <c r="J45" s="414">
        <f t="shared" si="6"/>
        <v>0</v>
      </c>
      <c r="K45" s="476"/>
      <c r="L45" s="415" t="str">
        <f t="shared" si="3"/>
        <v/>
      </c>
    </row>
    <row r="46" spans="1:12" x14ac:dyDescent="0.3">
      <c r="A46" s="464"/>
      <c r="B46" s="469"/>
      <c r="C46" s="469"/>
      <c r="D46" s="467"/>
      <c r="E46" s="468"/>
      <c r="F46" s="467"/>
      <c r="G46" s="419">
        <f t="shared" si="4"/>
        <v>0</v>
      </c>
      <c r="H46" s="413">
        <f t="shared" si="5"/>
        <v>0</v>
      </c>
      <c r="I46" s="469"/>
      <c r="J46" s="414">
        <f t="shared" si="6"/>
        <v>0</v>
      </c>
      <c r="K46" s="476"/>
      <c r="L46" s="415" t="str">
        <f t="shared" si="3"/>
        <v/>
      </c>
    </row>
    <row r="47" spans="1:12" hidden="1" x14ac:dyDescent="0.3">
      <c r="A47" s="464"/>
      <c r="B47" s="469"/>
      <c r="C47" s="469"/>
      <c r="D47" s="467"/>
      <c r="E47" s="468"/>
      <c r="F47" s="467"/>
      <c r="G47" s="419">
        <f t="shared" si="4"/>
        <v>0</v>
      </c>
      <c r="H47" s="413">
        <f t="shared" si="5"/>
        <v>0</v>
      </c>
      <c r="I47" s="469"/>
      <c r="J47" s="414">
        <f t="shared" si="6"/>
        <v>0</v>
      </c>
      <c r="K47" s="476"/>
      <c r="L47" s="415" t="str">
        <f t="shared" si="3"/>
        <v/>
      </c>
    </row>
    <row r="48" spans="1:12" hidden="1" x14ac:dyDescent="0.3">
      <c r="A48" s="464"/>
      <c r="B48" s="469"/>
      <c r="C48" s="469"/>
      <c r="D48" s="467"/>
      <c r="E48" s="468"/>
      <c r="F48" s="467"/>
      <c r="G48" s="419">
        <f t="shared" si="4"/>
        <v>0</v>
      </c>
      <c r="H48" s="413">
        <f t="shared" si="5"/>
        <v>0</v>
      </c>
      <c r="I48" s="469"/>
      <c r="J48" s="414">
        <f t="shared" si="6"/>
        <v>0</v>
      </c>
      <c r="K48" s="476"/>
      <c r="L48" s="415" t="str">
        <f t="shared" si="3"/>
        <v/>
      </c>
    </row>
    <row r="49" spans="1:12" hidden="1" x14ac:dyDescent="0.3">
      <c r="A49" s="464"/>
      <c r="B49" s="469"/>
      <c r="C49" s="469"/>
      <c r="D49" s="467"/>
      <c r="E49" s="468"/>
      <c r="F49" s="467"/>
      <c r="G49" s="419">
        <f t="shared" si="4"/>
        <v>0</v>
      </c>
      <c r="H49" s="413">
        <f t="shared" si="5"/>
        <v>0</v>
      </c>
      <c r="I49" s="469"/>
      <c r="J49" s="414">
        <f t="shared" si="6"/>
        <v>0</v>
      </c>
      <c r="K49" s="476"/>
      <c r="L49" s="415" t="str">
        <f t="shared" si="3"/>
        <v/>
      </c>
    </row>
    <row r="50" spans="1:12" hidden="1" x14ac:dyDescent="0.3">
      <c r="A50" s="464"/>
      <c r="B50" s="469"/>
      <c r="C50" s="469"/>
      <c r="D50" s="467"/>
      <c r="E50" s="468"/>
      <c r="F50" s="467"/>
      <c r="G50" s="419">
        <f t="shared" si="4"/>
        <v>0</v>
      </c>
      <c r="H50" s="413">
        <f t="shared" si="5"/>
        <v>0</v>
      </c>
      <c r="I50" s="469"/>
      <c r="J50" s="414">
        <f t="shared" si="6"/>
        <v>0</v>
      </c>
      <c r="K50" s="476"/>
      <c r="L50" s="415" t="str">
        <f t="shared" si="3"/>
        <v/>
      </c>
    </row>
    <row r="51" spans="1:12" hidden="1" x14ac:dyDescent="0.3">
      <c r="A51" s="464"/>
      <c r="B51" s="469"/>
      <c r="C51" s="469"/>
      <c r="D51" s="467"/>
      <c r="E51" s="468"/>
      <c r="F51" s="467"/>
      <c r="G51" s="419">
        <f t="shared" si="4"/>
        <v>0</v>
      </c>
      <c r="H51" s="413">
        <f t="shared" si="5"/>
        <v>0</v>
      </c>
      <c r="I51" s="469"/>
      <c r="J51" s="414">
        <f t="shared" si="6"/>
        <v>0</v>
      </c>
      <c r="K51" s="476"/>
      <c r="L51" s="415" t="str">
        <f t="shared" si="3"/>
        <v/>
      </c>
    </row>
    <row r="52" spans="1:12" hidden="1" x14ac:dyDescent="0.3">
      <c r="A52" s="464"/>
      <c r="B52" s="469"/>
      <c r="C52" s="469"/>
      <c r="D52" s="467"/>
      <c r="E52" s="468"/>
      <c r="F52" s="467"/>
      <c r="G52" s="419">
        <f t="shared" si="4"/>
        <v>0</v>
      </c>
      <c r="H52" s="413">
        <f t="shared" si="5"/>
        <v>0</v>
      </c>
      <c r="I52" s="469"/>
      <c r="J52" s="414">
        <f t="shared" si="6"/>
        <v>0</v>
      </c>
      <c r="K52" s="476"/>
      <c r="L52" s="415" t="str">
        <f t="shared" si="3"/>
        <v/>
      </c>
    </row>
    <row r="53" spans="1:12" hidden="1" x14ac:dyDescent="0.3">
      <c r="A53" s="464"/>
      <c r="B53" s="469"/>
      <c r="C53" s="469"/>
      <c r="D53" s="467"/>
      <c r="E53" s="468"/>
      <c r="F53" s="467"/>
      <c r="G53" s="419">
        <f t="shared" si="4"/>
        <v>0</v>
      </c>
      <c r="H53" s="413">
        <f t="shared" si="5"/>
        <v>0</v>
      </c>
      <c r="I53" s="469"/>
      <c r="J53" s="414">
        <f t="shared" si="6"/>
        <v>0</v>
      </c>
      <c r="K53" s="476"/>
      <c r="L53" s="415" t="str">
        <f t="shared" si="3"/>
        <v/>
      </c>
    </row>
    <row r="54" spans="1:12" hidden="1" x14ac:dyDescent="0.3">
      <c r="A54" s="464"/>
      <c r="B54" s="469"/>
      <c r="C54" s="469"/>
      <c r="D54" s="467"/>
      <c r="E54" s="468"/>
      <c r="F54" s="467"/>
      <c r="G54" s="419">
        <f t="shared" si="4"/>
        <v>0</v>
      </c>
      <c r="H54" s="413">
        <f t="shared" si="5"/>
        <v>0</v>
      </c>
      <c r="I54" s="469"/>
      <c r="J54" s="414">
        <f t="shared" si="6"/>
        <v>0</v>
      </c>
      <c r="K54" s="476"/>
      <c r="L54" s="415" t="str">
        <f t="shared" si="3"/>
        <v/>
      </c>
    </row>
    <row r="55" spans="1:12" hidden="1" x14ac:dyDescent="0.3">
      <c r="A55" s="464"/>
      <c r="B55" s="469"/>
      <c r="C55" s="469"/>
      <c r="D55" s="467"/>
      <c r="E55" s="468"/>
      <c r="F55" s="467"/>
      <c r="G55" s="419">
        <f t="shared" si="4"/>
        <v>0</v>
      </c>
      <c r="H55" s="413">
        <f t="shared" si="5"/>
        <v>0</v>
      </c>
      <c r="I55" s="469"/>
      <c r="J55" s="414">
        <f t="shared" si="6"/>
        <v>0</v>
      </c>
      <c r="K55" s="476"/>
      <c r="L55" s="415" t="str">
        <f t="shared" si="3"/>
        <v/>
      </c>
    </row>
    <row r="56" spans="1:12" hidden="1" x14ac:dyDescent="0.3">
      <c r="A56" s="464"/>
      <c r="B56" s="469"/>
      <c r="C56" s="469"/>
      <c r="D56" s="467"/>
      <c r="E56" s="468"/>
      <c r="F56" s="467"/>
      <c r="G56" s="419">
        <f t="shared" si="4"/>
        <v>0</v>
      </c>
      <c r="H56" s="413">
        <f t="shared" si="5"/>
        <v>0</v>
      </c>
      <c r="I56" s="469"/>
      <c r="J56" s="414">
        <f t="shared" si="6"/>
        <v>0</v>
      </c>
      <c r="K56" s="476"/>
      <c r="L56" s="415" t="str">
        <f t="shared" si="3"/>
        <v/>
      </c>
    </row>
    <row r="57" spans="1:12" hidden="1" x14ac:dyDescent="0.3">
      <c r="A57" s="464"/>
      <c r="B57" s="469"/>
      <c r="C57" s="469"/>
      <c r="D57" s="467"/>
      <c r="E57" s="468"/>
      <c r="F57" s="467"/>
      <c r="G57" s="419">
        <f t="shared" si="4"/>
        <v>0</v>
      </c>
      <c r="H57" s="413">
        <f t="shared" si="5"/>
        <v>0</v>
      </c>
      <c r="I57" s="469"/>
      <c r="J57" s="414">
        <f t="shared" si="6"/>
        <v>0</v>
      </c>
      <c r="K57" s="476"/>
      <c r="L57" s="415" t="str">
        <f t="shared" si="3"/>
        <v/>
      </c>
    </row>
    <row r="58" spans="1:12" hidden="1" x14ac:dyDescent="0.3">
      <c r="A58" s="464"/>
      <c r="B58" s="469"/>
      <c r="C58" s="469"/>
      <c r="D58" s="467"/>
      <c r="E58" s="468"/>
      <c r="F58" s="467"/>
      <c r="G58" s="419">
        <f t="shared" si="4"/>
        <v>0</v>
      </c>
      <c r="H58" s="413">
        <f t="shared" si="5"/>
        <v>0</v>
      </c>
      <c r="I58" s="469"/>
      <c r="J58" s="414">
        <f t="shared" si="6"/>
        <v>0</v>
      </c>
      <c r="K58" s="476"/>
      <c r="L58" s="415" t="str">
        <f t="shared" si="3"/>
        <v/>
      </c>
    </row>
    <row r="59" spans="1:12" hidden="1" x14ac:dyDescent="0.3">
      <c r="A59" s="464"/>
      <c r="B59" s="469"/>
      <c r="C59" s="469"/>
      <c r="D59" s="467"/>
      <c r="E59" s="468"/>
      <c r="F59" s="467"/>
      <c r="G59" s="419">
        <f t="shared" si="4"/>
        <v>0</v>
      </c>
      <c r="H59" s="413">
        <f t="shared" si="5"/>
        <v>0</v>
      </c>
      <c r="I59" s="469"/>
      <c r="J59" s="414">
        <f t="shared" si="6"/>
        <v>0</v>
      </c>
      <c r="K59" s="476"/>
      <c r="L59" s="415" t="str">
        <f t="shared" si="3"/>
        <v/>
      </c>
    </row>
    <row r="60" spans="1:12" hidden="1" x14ac:dyDescent="0.3">
      <c r="A60" s="464"/>
      <c r="B60" s="469"/>
      <c r="C60" s="469"/>
      <c r="D60" s="467"/>
      <c r="E60" s="468"/>
      <c r="F60" s="467"/>
      <c r="G60" s="419">
        <f t="shared" si="4"/>
        <v>0</v>
      </c>
      <c r="H60" s="413">
        <f t="shared" si="5"/>
        <v>0</v>
      </c>
      <c r="I60" s="469"/>
      <c r="J60" s="414">
        <f t="shared" si="6"/>
        <v>0</v>
      </c>
      <c r="K60" s="476"/>
      <c r="L60" s="415" t="str">
        <f t="shared" si="3"/>
        <v/>
      </c>
    </row>
    <row r="61" spans="1:12" hidden="1" x14ac:dyDescent="0.3">
      <c r="A61" s="464"/>
      <c r="B61" s="469"/>
      <c r="C61" s="469"/>
      <c r="D61" s="467"/>
      <c r="E61" s="468"/>
      <c r="F61" s="467"/>
      <c r="G61" s="419">
        <f t="shared" si="4"/>
        <v>0</v>
      </c>
      <c r="H61" s="413">
        <f t="shared" si="5"/>
        <v>0</v>
      </c>
      <c r="I61" s="469"/>
      <c r="J61" s="414">
        <f t="shared" si="6"/>
        <v>0</v>
      </c>
      <c r="K61" s="476"/>
      <c r="L61" s="415" t="str">
        <f t="shared" si="3"/>
        <v/>
      </c>
    </row>
    <row r="62" spans="1:12" hidden="1" x14ac:dyDescent="0.3">
      <c r="A62" s="464"/>
      <c r="B62" s="469"/>
      <c r="C62" s="469"/>
      <c r="D62" s="467"/>
      <c r="E62" s="468"/>
      <c r="F62" s="467"/>
      <c r="G62" s="419">
        <f t="shared" si="4"/>
        <v>0</v>
      </c>
      <c r="H62" s="413">
        <f t="shared" si="5"/>
        <v>0</v>
      </c>
      <c r="I62" s="469"/>
      <c r="J62" s="414">
        <f t="shared" si="6"/>
        <v>0</v>
      </c>
      <c r="K62" s="476"/>
      <c r="L62" s="415" t="str">
        <f t="shared" si="3"/>
        <v/>
      </c>
    </row>
    <row r="63" spans="1:12" hidden="1" x14ac:dyDescent="0.3">
      <c r="A63" s="478"/>
      <c r="B63" s="469"/>
      <c r="C63" s="469"/>
      <c r="D63" s="469"/>
      <c r="E63" s="469"/>
      <c r="F63" s="467"/>
      <c r="G63" s="419">
        <f t="shared" si="4"/>
        <v>0</v>
      </c>
      <c r="H63" s="413">
        <f t="shared" si="5"/>
        <v>0</v>
      </c>
      <c r="I63" s="469"/>
      <c r="J63" s="414">
        <f t="shared" si="6"/>
        <v>0</v>
      </c>
      <c r="K63" s="476"/>
      <c r="L63" s="415" t="str">
        <f t="shared" si="3"/>
        <v/>
      </c>
    </row>
    <row r="64" spans="1:12" hidden="1" x14ac:dyDescent="0.3">
      <c r="A64" s="472"/>
      <c r="B64" s="473"/>
      <c r="C64" s="473"/>
      <c r="D64" s="473"/>
      <c r="E64" s="473"/>
      <c r="F64" s="474"/>
      <c r="G64" s="419">
        <f t="shared" si="4"/>
        <v>0</v>
      </c>
      <c r="H64" s="413">
        <f t="shared" si="5"/>
        <v>0</v>
      </c>
      <c r="I64" s="473"/>
      <c r="J64" s="414">
        <f t="shared" si="6"/>
        <v>0</v>
      </c>
      <c r="K64" s="477"/>
      <c r="L64" s="415" t="str">
        <f>IF(I64&gt;1,"異常","")</f>
        <v/>
      </c>
    </row>
    <row r="65" spans="1:12" ht="16.2" thickBot="1" x14ac:dyDescent="0.35">
      <c r="A65" s="232" t="s">
        <v>31</v>
      </c>
      <c r="B65" s="416"/>
      <c r="C65" s="416"/>
      <c r="D65" s="416"/>
      <c r="E65" s="393">
        <f>ROUND(SUM(E38:INDEX(E:E,ROW()-1)),0)</f>
        <v>1560000</v>
      </c>
      <c r="F65" s="394"/>
      <c r="G65" s="393">
        <f>ROUND(SUM(G38:INDEX(G:G,ROW()-1)),0)</f>
        <v>1560000</v>
      </c>
      <c r="H65" s="393">
        <f>ROUND(SUM(H38:INDEX(H:H,ROW()-1)),0)</f>
        <v>26000</v>
      </c>
      <c r="I65" s="417"/>
      <c r="J65" s="393">
        <f>ROUND(SUM(J38:INDEX(J:J,ROW()-1)),0)</f>
        <v>19500</v>
      </c>
      <c r="K65" s="418"/>
      <c r="L65" s="418"/>
    </row>
    <row r="66" spans="1:12" x14ac:dyDescent="0.3">
      <c r="A66" s="683" t="s">
        <v>331</v>
      </c>
      <c r="B66" s="684"/>
      <c r="C66" s="684"/>
      <c r="D66" s="684"/>
      <c r="E66" s="684"/>
      <c r="F66" s="684"/>
      <c r="G66" s="684"/>
      <c r="H66" s="684"/>
      <c r="I66" s="684"/>
      <c r="J66" s="684"/>
      <c r="K66" s="685"/>
      <c r="L66" s="420"/>
    </row>
    <row r="67" spans="1:12" ht="42" thickBot="1" x14ac:dyDescent="0.35">
      <c r="A67" s="421" t="s">
        <v>5</v>
      </c>
      <c r="B67" s="422" t="s">
        <v>6</v>
      </c>
      <c r="C67" s="422" t="s">
        <v>38</v>
      </c>
      <c r="D67" s="422" t="s">
        <v>96</v>
      </c>
      <c r="E67" s="422" t="s">
        <v>97</v>
      </c>
      <c r="F67" s="423" t="s">
        <v>343</v>
      </c>
      <c r="G67" s="424" t="s">
        <v>60</v>
      </c>
      <c r="H67" s="425" t="s">
        <v>59</v>
      </c>
      <c r="I67" s="423" t="s">
        <v>58</v>
      </c>
      <c r="J67" s="423" t="s">
        <v>62</v>
      </c>
      <c r="K67" s="411" t="s">
        <v>325</v>
      </c>
      <c r="L67" s="412" t="s">
        <v>382</v>
      </c>
    </row>
    <row r="68" spans="1:12" ht="16.2" thickTop="1" x14ac:dyDescent="0.3">
      <c r="A68" s="426"/>
      <c r="B68" s="358"/>
      <c r="C68" s="358"/>
      <c r="D68" s="358"/>
      <c r="E68" s="358"/>
      <c r="F68" s="427">
        <v>600000</v>
      </c>
      <c r="G68" s="428" t="s">
        <v>342</v>
      </c>
      <c r="H68" s="429">
        <v>50000</v>
      </c>
      <c r="I68" s="358">
        <v>0.5</v>
      </c>
      <c r="J68" s="360">
        <f>ROUND(H68*I68,0)</f>
        <v>25000</v>
      </c>
      <c r="K68" s="334"/>
      <c r="L68" s="415" t="str">
        <f>IF(I68&gt;1,"異常","")</f>
        <v/>
      </c>
    </row>
    <row r="69" spans="1:12" x14ac:dyDescent="0.3">
      <c r="A69" s="426"/>
      <c r="B69" s="356"/>
      <c r="C69" s="356"/>
      <c r="D69" s="358"/>
      <c r="E69" s="358"/>
      <c r="F69" s="358"/>
      <c r="G69" s="430"/>
      <c r="H69" s="431"/>
      <c r="I69" s="356"/>
      <c r="J69" s="356"/>
      <c r="K69" s="339"/>
      <c r="L69" s="415" t="str">
        <f t="shared" ref="L69:L78" si="7">IF(I69&gt;1,"異常","")</f>
        <v/>
      </c>
    </row>
    <row r="70" spans="1:12" x14ac:dyDescent="0.3">
      <c r="A70" s="426"/>
      <c r="B70" s="356"/>
      <c r="C70" s="356"/>
      <c r="D70" s="358"/>
      <c r="E70" s="358"/>
      <c r="F70" s="358"/>
      <c r="G70" s="430"/>
      <c r="H70" s="431"/>
      <c r="I70" s="356"/>
      <c r="J70" s="356"/>
      <c r="K70" s="339"/>
      <c r="L70" s="415" t="str">
        <f t="shared" si="7"/>
        <v/>
      </c>
    </row>
    <row r="71" spans="1:12" x14ac:dyDescent="0.3">
      <c r="A71" s="426"/>
      <c r="B71" s="356"/>
      <c r="C71" s="356"/>
      <c r="D71" s="358"/>
      <c r="E71" s="358"/>
      <c r="F71" s="358"/>
      <c r="G71" s="430"/>
      <c r="H71" s="431"/>
      <c r="I71" s="356"/>
      <c r="J71" s="356"/>
      <c r="K71" s="339"/>
      <c r="L71" s="415" t="str">
        <f t="shared" si="7"/>
        <v/>
      </c>
    </row>
    <row r="72" spans="1:12" hidden="1" x14ac:dyDescent="0.3">
      <c r="A72" s="426"/>
      <c r="B72" s="356"/>
      <c r="C72" s="356"/>
      <c r="D72" s="358"/>
      <c r="E72" s="358"/>
      <c r="F72" s="358"/>
      <c r="G72" s="430"/>
      <c r="H72" s="431"/>
      <c r="I72" s="356"/>
      <c r="J72" s="356"/>
      <c r="K72" s="339"/>
      <c r="L72" s="415" t="str">
        <f t="shared" si="7"/>
        <v/>
      </c>
    </row>
    <row r="73" spans="1:12" hidden="1" x14ac:dyDescent="0.3">
      <c r="A73" s="426"/>
      <c r="B73" s="356"/>
      <c r="C73" s="356"/>
      <c r="D73" s="358"/>
      <c r="E73" s="358"/>
      <c r="F73" s="358"/>
      <c r="G73" s="430"/>
      <c r="H73" s="431"/>
      <c r="I73" s="356"/>
      <c r="J73" s="356"/>
      <c r="K73" s="339"/>
      <c r="L73" s="415" t="str">
        <f t="shared" si="7"/>
        <v/>
      </c>
    </row>
    <row r="74" spans="1:12" hidden="1" x14ac:dyDescent="0.3">
      <c r="A74" s="426"/>
      <c r="B74" s="356"/>
      <c r="C74" s="356"/>
      <c r="D74" s="358"/>
      <c r="E74" s="358"/>
      <c r="F74" s="358"/>
      <c r="G74" s="430"/>
      <c r="H74" s="431"/>
      <c r="I74" s="356"/>
      <c r="J74" s="356"/>
      <c r="K74" s="339"/>
      <c r="L74" s="415" t="str">
        <f t="shared" si="7"/>
        <v/>
      </c>
    </row>
    <row r="75" spans="1:12" hidden="1" x14ac:dyDescent="0.3">
      <c r="A75" s="426"/>
      <c r="B75" s="356"/>
      <c r="C75" s="356"/>
      <c r="D75" s="358"/>
      <c r="E75" s="358"/>
      <c r="F75" s="358"/>
      <c r="G75" s="430"/>
      <c r="H75" s="431"/>
      <c r="I75" s="356"/>
      <c r="J75" s="356"/>
      <c r="K75" s="339"/>
      <c r="L75" s="415" t="str">
        <f t="shared" si="7"/>
        <v/>
      </c>
    </row>
    <row r="76" spans="1:12" hidden="1" x14ac:dyDescent="0.3">
      <c r="A76" s="426"/>
      <c r="B76" s="356"/>
      <c r="C76" s="356"/>
      <c r="D76" s="358"/>
      <c r="E76" s="358"/>
      <c r="F76" s="358"/>
      <c r="G76" s="430"/>
      <c r="H76" s="431"/>
      <c r="I76" s="356"/>
      <c r="J76" s="356"/>
      <c r="K76" s="339"/>
      <c r="L76" s="415" t="str">
        <f t="shared" si="7"/>
        <v/>
      </c>
    </row>
    <row r="77" spans="1:12" hidden="1" x14ac:dyDescent="0.3">
      <c r="A77" s="426"/>
      <c r="B77" s="356"/>
      <c r="C77" s="356"/>
      <c r="D77" s="358"/>
      <c r="E77" s="358"/>
      <c r="F77" s="358"/>
      <c r="G77" s="430"/>
      <c r="H77" s="431"/>
      <c r="I77" s="356"/>
      <c r="J77" s="356"/>
      <c r="K77" s="339"/>
      <c r="L77" s="415" t="str">
        <f t="shared" si="7"/>
        <v/>
      </c>
    </row>
    <row r="78" spans="1:12" hidden="1" x14ac:dyDescent="0.3">
      <c r="A78" s="426"/>
      <c r="B78" s="356"/>
      <c r="C78" s="356"/>
      <c r="D78" s="358"/>
      <c r="E78" s="358"/>
      <c r="F78" s="358"/>
      <c r="G78" s="430"/>
      <c r="H78" s="431"/>
      <c r="I78" s="356"/>
      <c r="J78" s="356"/>
      <c r="K78" s="339"/>
      <c r="L78" s="415" t="str">
        <f t="shared" si="7"/>
        <v/>
      </c>
    </row>
    <row r="79" spans="1:12" hidden="1" x14ac:dyDescent="0.3">
      <c r="A79" s="426"/>
      <c r="B79" s="356"/>
      <c r="C79" s="356"/>
      <c r="D79" s="358"/>
      <c r="E79" s="358"/>
      <c r="F79" s="358"/>
      <c r="G79" s="430"/>
      <c r="H79" s="431"/>
      <c r="I79" s="356"/>
      <c r="J79" s="356"/>
      <c r="K79" s="339"/>
      <c r="L79" s="415" t="str">
        <f>IF(I79&gt;1,"異常","")</f>
        <v/>
      </c>
    </row>
    <row r="80" spans="1:12" x14ac:dyDescent="0.3">
      <c r="A80" s="432"/>
      <c r="B80" s="433"/>
      <c r="C80" s="433"/>
      <c r="D80" s="433"/>
      <c r="E80" s="433"/>
      <c r="F80" s="434"/>
      <c r="G80" s="435"/>
      <c r="H80" s="436"/>
      <c r="I80" s="356"/>
      <c r="J80" s="356"/>
      <c r="K80" s="339"/>
      <c r="L80" s="415" t="str">
        <f>IF(I80&gt;1,"異常","")</f>
        <v/>
      </c>
    </row>
    <row r="81" spans="1:12" ht="22.2" customHeight="1" thickBot="1" x14ac:dyDescent="0.35">
      <c r="A81" s="240" t="s">
        <v>31</v>
      </c>
      <c r="B81" s="437"/>
      <c r="C81" s="438"/>
      <c r="D81" s="439"/>
      <c r="E81" s="686"/>
      <c r="F81" s="687"/>
      <c r="G81" s="688"/>
      <c r="H81" s="440"/>
      <c r="I81" s="441"/>
      <c r="J81" s="442">
        <f>ROUND(SUM(J68:INDEX(J:J,ROW()-1)),0)</f>
        <v>25000</v>
      </c>
      <c r="K81" s="443"/>
      <c r="L81" s="444"/>
    </row>
    <row r="82" spans="1:12" ht="20.25" customHeight="1" x14ac:dyDescent="0.3">
      <c r="A82" s="692" t="s">
        <v>381</v>
      </c>
      <c r="B82" s="693"/>
      <c r="C82" s="693"/>
      <c r="D82" s="693"/>
      <c r="E82" s="693"/>
      <c r="F82" s="693"/>
      <c r="G82" s="693"/>
      <c r="H82" s="693"/>
      <c r="I82" s="693"/>
      <c r="J82" s="693"/>
      <c r="K82" s="694"/>
      <c r="L82" s="445"/>
    </row>
    <row r="83" spans="1:12" ht="57.6" customHeight="1" x14ac:dyDescent="0.3">
      <c r="A83" s="695" t="s">
        <v>5</v>
      </c>
      <c r="B83" s="681" t="s">
        <v>6</v>
      </c>
      <c r="C83" s="682" t="s">
        <v>243</v>
      </c>
      <c r="D83" s="681" t="s">
        <v>96</v>
      </c>
      <c r="E83" s="681" t="s">
        <v>97</v>
      </c>
      <c r="F83" s="682" t="s">
        <v>343</v>
      </c>
      <c r="G83" s="697" t="s">
        <v>244</v>
      </c>
      <c r="H83" s="698" t="s">
        <v>245</v>
      </c>
      <c r="I83" s="699"/>
      <c r="J83" s="699"/>
      <c r="K83" s="700"/>
      <c r="L83" s="420"/>
    </row>
    <row r="84" spans="1:12" ht="31.8" thickBot="1" x14ac:dyDescent="0.35">
      <c r="A84" s="696"/>
      <c r="B84" s="618"/>
      <c r="C84" s="618"/>
      <c r="D84" s="618"/>
      <c r="E84" s="618"/>
      <c r="F84" s="618"/>
      <c r="G84" s="618"/>
      <c r="H84" s="446" t="s">
        <v>246</v>
      </c>
      <c r="I84" s="446" t="s">
        <v>247</v>
      </c>
      <c r="J84" s="447" t="s">
        <v>248</v>
      </c>
      <c r="K84" s="448" t="s">
        <v>249</v>
      </c>
      <c r="L84" s="449" t="s">
        <v>249</v>
      </c>
    </row>
    <row r="85" spans="1:12" s="8" customFormat="1" ht="16.2" thickTop="1" x14ac:dyDescent="0.3">
      <c r="A85" s="378"/>
      <c r="B85" s="376"/>
      <c r="C85" s="376"/>
      <c r="D85" s="376"/>
      <c r="E85" s="376"/>
      <c r="F85" s="450">
        <v>100000</v>
      </c>
      <c r="G85" s="490" t="s">
        <v>340</v>
      </c>
      <c r="H85" s="427">
        <f>19*100</f>
        <v>1900</v>
      </c>
      <c r="I85" s="427">
        <f>(31-19+19)*1000</f>
        <v>31000</v>
      </c>
      <c r="J85" s="479">
        <f>ROUND(F85*H85/I85,0)</f>
        <v>6129</v>
      </c>
      <c r="K85" s="480" t="s">
        <v>250</v>
      </c>
      <c r="L85" s="481" t="s">
        <v>250</v>
      </c>
    </row>
    <row r="86" spans="1:12" s="8" customFormat="1" x14ac:dyDescent="0.3">
      <c r="A86" s="378"/>
      <c r="B86" s="376"/>
      <c r="C86" s="376"/>
      <c r="D86" s="376"/>
      <c r="E86" s="376"/>
      <c r="F86" s="450">
        <v>120000</v>
      </c>
      <c r="G86" s="341" t="s">
        <v>341</v>
      </c>
      <c r="H86" s="482">
        <f>(31-19)*100</f>
        <v>1200</v>
      </c>
      <c r="I86" s="482">
        <f>(31-19+19)*1200</f>
        <v>37200</v>
      </c>
      <c r="J86" s="483">
        <f>ROUND(F86*H86/I86,0)</f>
        <v>3871</v>
      </c>
      <c r="K86" s="484" t="s">
        <v>251</v>
      </c>
      <c r="L86" s="485" t="s">
        <v>250</v>
      </c>
    </row>
    <row r="87" spans="1:12" s="8" customFormat="1" x14ac:dyDescent="0.3">
      <c r="A87" s="378"/>
      <c r="B87" s="376"/>
      <c r="C87" s="376"/>
      <c r="D87" s="376"/>
      <c r="E87" s="376"/>
      <c r="F87" s="450"/>
      <c r="G87" s="341"/>
      <c r="H87" s="482"/>
      <c r="I87" s="482"/>
      <c r="J87" s="483"/>
      <c r="K87" s="484"/>
      <c r="L87" s="485"/>
    </row>
    <row r="88" spans="1:12" s="8" customFormat="1" x14ac:dyDescent="0.3">
      <c r="A88" s="378"/>
      <c r="B88" s="376"/>
      <c r="C88" s="376"/>
      <c r="D88" s="376"/>
      <c r="E88" s="376"/>
      <c r="F88" s="450"/>
      <c r="G88" s="341"/>
      <c r="H88" s="482"/>
      <c r="I88" s="482"/>
      <c r="J88" s="483"/>
      <c r="K88" s="484"/>
      <c r="L88" s="485"/>
    </row>
    <row r="89" spans="1:12" s="8" customFormat="1" hidden="1" x14ac:dyDescent="0.3">
      <c r="A89" s="378"/>
      <c r="B89" s="376"/>
      <c r="C89" s="376"/>
      <c r="D89" s="376"/>
      <c r="E89" s="376"/>
      <c r="F89" s="450"/>
      <c r="G89" s="341"/>
      <c r="H89" s="482"/>
      <c r="I89" s="482"/>
      <c r="J89" s="483"/>
      <c r="K89" s="484"/>
      <c r="L89" s="485"/>
    </row>
    <row r="90" spans="1:12" s="8" customFormat="1" hidden="1" x14ac:dyDescent="0.3">
      <c r="A90" s="378"/>
      <c r="B90" s="376"/>
      <c r="C90" s="376"/>
      <c r="D90" s="376"/>
      <c r="E90" s="376"/>
      <c r="F90" s="450"/>
      <c r="G90" s="341"/>
      <c r="H90" s="482"/>
      <c r="I90" s="482"/>
      <c r="J90" s="483"/>
      <c r="K90" s="484"/>
      <c r="L90" s="485"/>
    </row>
    <row r="91" spans="1:12" s="8" customFormat="1" hidden="1" x14ac:dyDescent="0.3">
      <c r="A91" s="378"/>
      <c r="B91" s="376"/>
      <c r="C91" s="376"/>
      <c r="D91" s="376"/>
      <c r="E91" s="376"/>
      <c r="F91" s="450"/>
      <c r="G91" s="341"/>
      <c r="H91" s="482"/>
      <c r="I91" s="482"/>
      <c r="J91" s="483"/>
      <c r="K91" s="484"/>
      <c r="L91" s="485"/>
    </row>
    <row r="92" spans="1:12" s="8" customFormat="1" hidden="1" x14ac:dyDescent="0.3">
      <c r="A92" s="378"/>
      <c r="B92" s="376"/>
      <c r="C92" s="376"/>
      <c r="D92" s="376"/>
      <c r="E92" s="376"/>
      <c r="F92" s="450"/>
      <c r="G92" s="341"/>
      <c r="H92" s="482"/>
      <c r="I92" s="482"/>
      <c r="J92" s="483"/>
      <c r="K92" s="484"/>
      <c r="L92" s="485"/>
    </row>
    <row r="93" spans="1:12" s="8" customFormat="1" x14ac:dyDescent="0.3">
      <c r="A93" s="486"/>
      <c r="B93" s="341"/>
      <c r="C93" s="341"/>
      <c r="D93" s="341"/>
      <c r="E93" s="341"/>
      <c r="F93" s="341"/>
      <c r="G93" s="341"/>
      <c r="H93" s="341"/>
      <c r="I93" s="341"/>
      <c r="J93" s="483"/>
      <c r="K93" s="484"/>
      <c r="L93" s="485"/>
    </row>
    <row r="94" spans="1:12" s="8" customFormat="1" x14ac:dyDescent="0.3">
      <c r="A94" s="486"/>
      <c r="B94" s="341"/>
      <c r="C94" s="341"/>
      <c r="D94" s="341"/>
      <c r="E94" s="341"/>
      <c r="F94" s="341"/>
      <c r="G94" s="341"/>
      <c r="H94" s="341"/>
      <c r="I94" s="341"/>
      <c r="J94" s="487"/>
      <c r="K94" s="488"/>
      <c r="L94" s="489"/>
    </row>
    <row r="95" spans="1:12" ht="22.2" customHeight="1" thickBot="1" x14ac:dyDescent="0.35">
      <c r="A95" s="232" t="s">
        <v>31</v>
      </c>
      <c r="B95" s="416"/>
      <c r="C95" s="451"/>
      <c r="D95" s="452"/>
      <c r="E95" s="701"/>
      <c r="F95" s="702"/>
      <c r="G95" s="703"/>
      <c r="H95" s="453"/>
      <c r="I95" s="454"/>
      <c r="J95" s="393">
        <f>ROUND(SUM(J85:INDEX(J:J,ROW()-1)),0)</f>
        <v>10000</v>
      </c>
      <c r="K95" s="272"/>
      <c r="L95" s="455"/>
    </row>
    <row r="96" spans="1:12" ht="20.7" customHeight="1" thickBot="1" x14ac:dyDescent="0.35">
      <c r="A96" s="456" t="s">
        <v>115</v>
      </c>
      <c r="B96" s="457"/>
      <c r="C96" s="457"/>
      <c r="D96" s="457"/>
      <c r="E96" s="689"/>
      <c r="F96" s="690"/>
      <c r="G96" s="691"/>
      <c r="H96" s="458"/>
      <c r="I96" s="459"/>
      <c r="J96" s="460">
        <f>+J35+J65+J81+J95</f>
        <v>64625</v>
      </c>
      <c r="K96" s="352"/>
      <c r="L96" s="461"/>
    </row>
    <row r="97" spans="1:11" ht="24" customHeight="1" x14ac:dyDescent="0.3">
      <c r="B97" s="6" t="s">
        <v>74</v>
      </c>
      <c r="E97" s="6" t="s">
        <v>50</v>
      </c>
      <c r="F97" s="8" t="s">
        <v>50</v>
      </c>
      <c r="G97" s="7"/>
      <c r="H97" s="6" t="s">
        <v>73</v>
      </c>
      <c r="I97" s="7"/>
    </row>
    <row r="98" spans="1:11" ht="24" customHeight="1" x14ac:dyDescent="0.3">
      <c r="A98" s="462" t="s">
        <v>329</v>
      </c>
      <c r="D98" s="253"/>
      <c r="H98" s="463" t="s">
        <v>328</v>
      </c>
      <c r="I98" s="253"/>
    </row>
    <row r="99" spans="1:11" ht="84.75" customHeight="1" x14ac:dyDescent="0.3">
      <c r="A99" s="646" t="s">
        <v>436</v>
      </c>
      <c r="B99" s="606"/>
      <c r="C99" s="606"/>
      <c r="D99" s="646" t="s">
        <v>332</v>
      </c>
      <c r="E99" s="606"/>
      <c r="F99" s="606"/>
      <c r="G99" s="606"/>
      <c r="H99" s="646" t="s">
        <v>330</v>
      </c>
      <c r="I99" s="606"/>
      <c r="J99" s="606"/>
      <c r="K99" s="606"/>
    </row>
  </sheetData>
  <sheetProtection formatRows="0"/>
  <mergeCells count="17">
    <mergeCell ref="H99:K99"/>
    <mergeCell ref="A99:C99"/>
    <mergeCell ref="D99:G99"/>
    <mergeCell ref="E96:G96"/>
    <mergeCell ref="A82:K82"/>
    <mergeCell ref="A83:A84"/>
    <mergeCell ref="B83:B84"/>
    <mergeCell ref="G83:G84"/>
    <mergeCell ref="H83:K83"/>
    <mergeCell ref="E95:G95"/>
    <mergeCell ref="C83:C84"/>
    <mergeCell ref="D83:D84"/>
    <mergeCell ref="E83:E84"/>
    <mergeCell ref="F83:F84"/>
    <mergeCell ref="E1:H1"/>
    <mergeCell ref="A66:K66"/>
    <mergeCell ref="E81:G81"/>
  </mergeCells>
  <phoneticPr fontId="2" type="noConversion"/>
  <printOptions horizontalCentered="1"/>
  <pageMargins left="0.31496062992125984" right="0.31496062992125984" top="0.35433070866141736" bottom="0.35433070866141736" header="0.31496062992125984" footer="0.31496062992125984"/>
  <pageSetup paperSize="9" scale="67" orientation="landscape"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具名範圍</vt:lpstr>
      </vt:variant>
      <vt:variant>
        <vt:i4>14</vt:i4>
      </vt:variant>
    </vt:vector>
  </HeadingPairs>
  <TitlesOfParts>
    <vt:vector size="29" baseType="lpstr">
      <vt:lpstr> 填表說明</vt:lpstr>
      <vt:lpstr>彙總表</vt:lpstr>
      <vt:lpstr>工時統計表</vt:lpstr>
      <vt:lpstr>工時卡</vt:lpstr>
      <vt:lpstr>創新或研究發展人員薪資</vt:lpstr>
      <vt:lpstr>顧問專家費</vt:lpstr>
      <vt:lpstr>消耗性器材或原材料費</vt:lpstr>
      <vt:lpstr>耗材用量統計表</vt:lpstr>
      <vt:lpstr>創新或研究發展設備之使用費</vt:lpstr>
      <vt:lpstr>設備使用記錄</vt:lpstr>
      <vt:lpstr>創新或研究發展設備之維護費</vt:lpstr>
      <vt:lpstr>無形資產引進、委託研究或驗證費</vt:lpstr>
      <vt:lpstr>差旅費</vt:lpstr>
      <vt:lpstr>專利申請費</vt:lpstr>
      <vt:lpstr>廠商自我檢核表</vt:lpstr>
      <vt:lpstr>工時卡!Print_Area</vt:lpstr>
      <vt:lpstr>差旅費!Print_Area</vt:lpstr>
      <vt:lpstr>專利申請費!Print_Area</vt:lpstr>
      <vt:lpstr>創新或研究發展人員薪資!Print_Area</vt:lpstr>
      <vt:lpstr>創新或研究發展設備之使用費!Print_Area</vt:lpstr>
      <vt:lpstr>無形資產引進、委託研究或驗證費!Print_Area</vt:lpstr>
      <vt:lpstr>彙總表!Print_Area</vt:lpstr>
      <vt:lpstr>顧問專家費!Print_Area</vt:lpstr>
      <vt:lpstr>消耗性器材或原材料費!Print_Titles</vt:lpstr>
      <vt:lpstr>耗材用量統計表!Print_Titles</vt:lpstr>
      <vt:lpstr>創新或研究發展人員薪資!Print_Titles</vt:lpstr>
      <vt:lpstr>創新或研究發展設備之維護費!Print_Titles</vt:lpstr>
      <vt:lpstr>無形資產引進、委託研究或驗證費!Print_Titles</vt:lpstr>
      <vt:lpstr>廠商自我檢核表!Print_Titles</vt:lpstr>
    </vt:vector>
  </TitlesOfParts>
  <Company>III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市場應用型-費用計算清表</dc:title>
  <dc:creator>謝碧珍</dc:creator>
  <cp:lastModifiedBy>林 美安</cp:lastModifiedBy>
  <cp:lastPrinted>2024-09-15T05:31:32Z</cp:lastPrinted>
  <dcterms:created xsi:type="dcterms:W3CDTF">1998-10-29T06:02:11Z</dcterms:created>
  <dcterms:modified xsi:type="dcterms:W3CDTF">2026-04-23T08:39:39Z</dcterms:modified>
</cp:coreProperties>
</file>